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F58C51C2-0555-431A-B856-2EB840122A94}" xr6:coauthVersionLast="47" xr6:coauthVersionMax="47" xr10:uidLastSave="{00000000-0000-0000-0000-000000000000}"/>
  <bookViews>
    <workbookView xWindow="6795" yWindow="5910" windowWidth="19005" windowHeight="7305" tabRatio="788" xr2:uid="{00000000-000D-0000-FFFF-FFFF00000000}"/>
  </bookViews>
  <sheets>
    <sheet name="目次" sheetId="30" r:id="rId1"/>
    <sheet name="18-1.受託研究" sheetId="7" r:id="rId2"/>
    <sheet name="18-2.受託研究（平均）" sheetId="31" r:id="rId3"/>
    <sheet name="18.グラフデータ" sheetId="22" r:id="rId4"/>
    <sheet name="18-1.2018" sheetId="24" r:id="rId5"/>
    <sheet name="18-1.2019" sheetId="25" r:id="rId6"/>
    <sheet name="18-1.2020" sheetId="26" r:id="rId7"/>
    <sheet name="18-1.2021" sheetId="27" r:id="rId8"/>
    <sheet name="18-1.2022" sheetId="32" r:id="rId9"/>
  </sheets>
  <externalReferences>
    <externalReference r:id="rId10"/>
  </externalReferences>
  <definedNames>
    <definedName name="_xlnm._FilterDatabase" localSheetId="4" hidden="1">'18-1.2018'!$A$10:$K$96</definedName>
    <definedName name="_xlnm._FilterDatabase" localSheetId="5" hidden="1">'18-1.2019'!$A$10:$K$10</definedName>
    <definedName name="_xlnm._FilterDatabase" localSheetId="6" hidden="1">'18-1.2020'!$A$10:$K$96</definedName>
    <definedName name="_xlnm._FilterDatabase" localSheetId="7" hidden="1">'18-1.2021'!$A$10:$L$96</definedName>
    <definedName name="_xlnm._FilterDatabase" localSheetId="8" hidden="1">'18-1.2022'!$A$10:$L$96</definedName>
    <definedName name="_xlnm.Print_Area" localSheetId="3">'18.グラフデータ'!$B$1:$AE$26</definedName>
    <definedName name="_xlnm.Print_Area" localSheetId="4">'18-1.2018'!$A$1:$K$96</definedName>
    <definedName name="_xlnm.Print_Area" localSheetId="5">'18-1.2019'!$A$1:$K$96</definedName>
    <definedName name="_xlnm.Print_Area" localSheetId="6">'18-1.2020'!$A$1:$K$96</definedName>
    <definedName name="_xlnm.Print_Area" localSheetId="7">'18-1.2021'!$A$1:$K$96</definedName>
    <definedName name="_xlnm.Print_Area" localSheetId="8">'18-1.2022'!$A$1:$K$96</definedName>
    <definedName name="_xlnm.Print_Area" localSheetId="1">'18-1.受託研究'!$A$1:$K$43</definedName>
    <definedName name="_xlnm.Print_Area" localSheetId="2">'18-2.受託研究（平均）'!$A$1:$K$43</definedName>
    <definedName name="_xlnm.Print_Area" localSheetId="0">目次!#REF!</definedName>
    <definedName name="_xlnm.Print_Titles" localSheetId="4">'18-1.2018'!$10:$10</definedName>
    <definedName name="_xlnm.Print_Titles" localSheetId="5">'18-1.2019'!$10:$10</definedName>
    <definedName name="_xlnm.Print_Titles" localSheetId="6">'18-1.2020'!$10:$10</definedName>
    <definedName name="_xlnm.Print_Titles" localSheetId="7">'18-1.2021'!$10:$10</definedName>
    <definedName name="_xlnm.Print_Titles" localSheetId="8">'18-1.2022'!$10:$10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2" l="1"/>
  <c r="L16" i="22"/>
  <c r="L11" i="22"/>
  <c r="L6" i="22"/>
  <c r="H25" i="22"/>
  <c r="G25" i="22"/>
  <c r="F25" i="22"/>
  <c r="E25" i="22"/>
  <c r="D25" i="22"/>
  <c r="D22" i="22" s="1"/>
  <c r="H24" i="22"/>
  <c r="G24" i="22"/>
  <c r="F24" i="22"/>
  <c r="E24" i="22"/>
  <c r="D24" i="22"/>
  <c r="R24" i="22" s="1"/>
  <c r="H23" i="22"/>
  <c r="G23" i="22"/>
  <c r="U23" i="22" s="1"/>
  <c r="F23" i="22"/>
  <c r="E23" i="22"/>
  <c r="D23" i="22"/>
  <c r="H19" i="22"/>
  <c r="G19" i="22"/>
  <c r="F19" i="22"/>
  <c r="E19" i="22"/>
  <c r="D19" i="22"/>
  <c r="D16" i="22" s="1"/>
  <c r="H13" i="22"/>
  <c r="G13" i="22"/>
  <c r="F13" i="22"/>
  <c r="E13" i="22"/>
  <c r="D13" i="22"/>
  <c r="H12" i="22"/>
  <c r="H17" i="22" s="1"/>
  <c r="G12" i="22"/>
  <c r="G17" i="22" s="1"/>
  <c r="F12" i="22"/>
  <c r="E12" i="22"/>
  <c r="D12" i="22"/>
  <c r="R12" i="22" s="1"/>
  <c r="H8" i="22" a="1"/>
  <c r="H8" i="22" s="1"/>
  <c r="G8" i="22" a="1"/>
  <c r="G8" i="22" s="1"/>
  <c r="F8" i="22" a="1"/>
  <c r="F8" i="22" s="1"/>
  <c r="E8" i="22" a="1"/>
  <c r="E8" i="22" s="1"/>
  <c r="D8" i="22" a="1"/>
  <c r="D8" i="22" s="1"/>
  <c r="H7" i="22" a="1"/>
  <c r="H7" i="22" s="1"/>
  <c r="G7" i="22" a="1"/>
  <c r="G7" i="22" s="1"/>
  <c r="F7" i="22" a="1"/>
  <c r="F7" i="22" s="1"/>
  <c r="E7" i="22" a="1"/>
  <c r="E7" i="22" s="1"/>
  <c r="D7" i="22" a="1"/>
  <c r="D7" i="22" s="1"/>
  <c r="U1" i="22" a="1"/>
  <c r="U1" i="22" s="1"/>
  <c r="H6" i="22" s="1"/>
  <c r="T1" i="22" a="1"/>
  <c r="T1" i="22" s="1"/>
  <c r="G6" i="22" s="1"/>
  <c r="S1" i="22" a="1"/>
  <c r="S1" i="22" s="1"/>
  <c r="F6" i="22" s="1"/>
  <c r="R1" i="22" a="1"/>
  <c r="R1" i="22" s="1"/>
  <c r="M22" i="22" s="1"/>
  <c r="D6" i="22"/>
  <c r="T12" i="22" l="1"/>
  <c r="E18" i="22"/>
  <c r="M18" i="22" s="1"/>
  <c r="F18" i="22"/>
  <c r="X18" i="22" s="1"/>
  <c r="S24" i="22"/>
  <c r="D18" i="22"/>
  <c r="E17" i="22"/>
  <c r="G18" i="22"/>
  <c r="AA24" i="22"/>
  <c r="F17" i="22"/>
  <c r="X13" i="22"/>
  <c r="AA12" i="22"/>
  <c r="AA13" i="22"/>
  <c r="T24" i="22"/>
  <c r="D11" i="22"/>
  <c r="H18" i="22"/>
  <c r="S12" i="22"/>
  <c r="I13" i="22"/>
  <c r="K13" i="22" s="1"/>
  <c r="P6" i="22"/>
  <c r="H11" i="22"/>
  <c r="H16" i="22"/>
  <c r="P11" i="22"/>
  <c r="P16" i="22"/>
  <c r="H22" i="22"/>
  <c r="P22" i="22"/>
  <c r="O6" i="22"/>
  <c r="G11" i="22"/>
  <c r="O11" i="22"/>
  <c r="G16" i="22"/>
  <c r="O16" i="22"/>
  <c r="G22" i="22"/>
  <c r="O22" i="22"/>
  <c r="N6" i="22"/>
  <c r="F11" i="22"/>
  <c r="M6" i="22"/>
  <c r="N11" i="22"/>
  <c r="F16" i="22"/>
  <c r="N16" i="22"/>
  <c r="F22" i="22"/>
  <c r="N22" i="22"/>
  <c r="E11" i="22"/>
  <c r="M11" i="22"/>
  <c r="E16" i="22"/>
  <c r="M16" i="22"/>
  <c r="E22" i="22"/>
  <c r="E6" i="22"/>
  <c r="S8" i="22"/>
  <c r="X8" i="22"/>
  <c r="AA17" i="22"/>
  <c r="T17" i="22"/>
  <c r="U17" i="22"/>
  <c r="U18" i="22"/>
  <c r="I7" i="22"/>
  <c r="P7" i="22" s="1"/>
  <c r="AA8" i="22"/>
  <c r="T8" i="22"/>
  <c r="R7" i="22"/>
  <c r="U8" i="22"/>
  <c r="N7" i="22"/>
  <c r="S7" i="22"/>
  <c r="X7" i="22"/>
  <c r="U7" i="22"/>
  <c r="AA18" i="22"/>
  <c r="O7" i="22"/>
  <c r="AA7" i="22"/>
  <c r="T7" i="22"/>
  <c r="I18" i="22"/>
  <c r="P18" i="22" s="1"/>
  <c r="I8" i="22"/>
  <c r="O8" i="22" s="1"/>
  <c r="R18" i="22"/>
  <c r="R8" i="22"/>
  <c r="S17" i="22"/>
  <c r="D17" i="22"/>
  <c r="X17" i="22" s="1"/>
  <c r="U12" i="22"/>
  <c r="R13" i="22"/>
  <c r="U24" i="22"/>
  <c r="S13" i="22"/>
  <c r="I23" i="22"/>
  <c r="P23" i="22" s="1"/>
  <c r="X23" i="22"/>
  <c r="L13" i="22"/>
  <c r="T13" i="22"/>
  <c r="R23" i="22"/>
  <c r="U13" i="22"/>
  <c r="S23" i="22"/>
  <c r="I12" i="22"/>
  <c r="L12" i="22" s="1"/>
  <c r="X12" i="22"/>
  <c r="T23" i="22"/>
  <c r="AA23" i="22"/>
  <c r="I24" i="22"/>
  <c r="L24" i="22" s="1"/>
  <c r="X24" i="22"/>
  <c r="O13" i="22"/>
  <c r="P13" i="22"/>
  <c r="M13" i="22" l="1"/>
  <c r="V8" i="22"/>
  <c r="W8" i="22" s="1" a="1"/>
  <c r="W8" i="22" s="1"/>
  <c r="T18" i="22"/>
  <c r="J13" i="22"/>
  <c r="V24" i="22"/>
  <c r="S18" i="22"/>
  <c r="P12" i="22"/>
  <c r="N13" i="22"/>
  <c r="V12" i="22"/>
  <c r="Z12" i="22" s="1"/>
  <c r="Q13" i="22"/>
  <c r="M7" i="22"/>
  <c r="O12" i="22"/>
  <c r="AC12" i="22"/>
  <c r="AB12" i="22"/>
  <c r="Z24" i="22"/>
  <c r="Y24" i="22"/>
  <c r="W24" i="22" a="1"/>
  <c r="W24" i="22" s="1"/>
  <c r="AC24" i="22"/>
  <c r="AB24" i="22"/>
  <c r="O23" i="22"/>
  <c r="V13" i="22"/>
  <c r="I17" i="22"/>
  <c r="L17" i="22" s="1"/>
  <c r="R17" i="22"/>
  <c r="V17" i="22" s="1"/>
  <c r="M23" i="22"/>
  <c r="N24" i="22"/>
  <c r="Z8" i="22"/>
  <c r="Y8" i="22"/>
  <c r="M8" i="22"/>
  <c r="K12" i="22"/>
  <c r="J12" i="22"/>
  <c r="V23" i="22"/>
  <c r="N12" i="22"/>
  <c r="M12" i="22"/>
  <c r="Q12" i="22" s="1"/>
  <c r="O24" i="22"/>
  <c r="K18" i="22"/>
  <c r="J18" i="22"/>
  <c r="K7" i="22"/>
  <c r="J7" i="22"/>
  <c r="K23" i="22"/>
  <c r="J23" i="22"/>
  <c r="P24" i="22"/>
  <c r="N23" i="22"/>
  <c r="L23" i="22"/>
  <c r="L18" i="22"/>
  <c r="O18" i="22"/>
  <c r="L7" i="22"/>
  <c r="Q7" i="22" s="1"/>
  <c r="K8" i="22"/>
  <c r="J8" i="22"/>
  <c r="L8" i="22"/>
  <c r="Q8" i="22" s="1"/>
  <c r="N18" i="22"/>
  <c r="V18" i="22"/>
  <c r="P8" i="22"/>
  <c r="K24" i="22"/>
  <c r="J24" i="22"/>
  <c r="M24" i="22"/>
  <c r="V7" i="22"/>
  <c r="N8" i="22"/>
  <c r="AB8" i="22" l="1"/>
  <c r="W12" i="22" a="1"/>
  <c r="W12" i="22" s="1"/>
  <c r="AC8" i="22"/>
  <c r="Y12" i="22"/>
  <c r="Q18" i="22"/>
  <c r="Q23" i="22"/>
  <c r="Q24" i="22"/>
  <c r="K17" i="22"/>
  <c r="J17" i="22"/>
  <c r="O17" i="22"/>
  <c r="P17" i="22"/>
  <c r="N17" i="22"/>
  <c r="M17" i="22"/>
  <c r="W13" i="22" a="1"/>
  <c r="W13" i="22" s="1"/>
  <c r="AC13" i="22"/>
  <c r="AB13" i="22"/>
  <c r="Z13" i="22"/>
  <c r="Y13" i="22"/>
  <c r="W7" i="22" a="1"/>
  <c r="W7" i="22" s="1"/>
  <c r="AC7" i="22"/>
  <c r="AB7" i="22"/>
  <c r="Z7" i="22"/>
  <c r="Y7" i="22"/>
  <c r="W18" i="22" a="1"/>
  <c r="W18" i="22" s="1"/>
  <c r="AC18" i="22"/>
  <c r="AB18" i="22"/>
  <c r="Z18" i="22"/>
  <c r="Y18" i="22"/>
  <c r="AC23" i="22"/>
  <c r="AB23" i="22"/>
  <c r="Z23" i="22"/>
  <c r="Y23" i="22"/>
  <c r="W23" i="22" a="1"/>
  <c r="W23" i="22" s="1"/>
  <c r="Z17" i="22"/>
  <c r="Y17" i="22"/>
  <c r="W17" i="22" a="1"/>
  <c r="W17" i="22" s="1"/>
  <c r="AC17" i="22"/>
  <c r="AB17" i="22"/>
  <c r="Q17" i="22" l="1"/>
  <c r="I98" i="24" l="1"/>
  <c r="H98" i="24"/>
  <c r="G98" i="24"/>
  <c r="F98" i="24"/>
  <c r="E98" i="24"/>
  <c r="D98" i="24"/>
  <c r="I98" i="25"/>
  <c r="H98" i="25"/>
  <c r="G98" i="25"/>
  <c r="F98" i="25"/>
  <c r="E98" i="25"/>
  <c r="D98" i="25"/>
  <c r="I98" i="26"/>
  <c r="H98" i="26"/>
  <c r="G98" i="26"/>
  <c r="F98" i="26"/>
  <c r="E98" i="26"/>
  <c r="D98" i="26"/>
  <c r="I98" i="27"/>
  <c r="H98" i="27"/>
  <c r="G98" i="27"/>
  <c r="F98" i="27"/>
  <c r="E98" i="27"/>
  <c r="D98" i="27"/>
  <c r="I98" i="32"/>
  <c r="H98" i="32"/>
  <c r="G98" i="32"/>
  <c r="F98" i="32"/>
  <c r="E98" i="32"/>
  <c r="D98" i="32"/>
  <c r="D9" i="24" l="1" a="1"/>
  <c r="D9" i="24" s="1"/>
  <c r="D9" i="25" a="1"/>
  <c r="D9" i="25" s="1"/>
  <c r="D9" i="26" a="1"/>
  <c r="D9" i="26" s="1"/>
  <c r="D9" i="27" a="1"/>
  <c r="D9" i="27" s="1"/>
  <c r="D9" i="32" a="1"/>
  <c r="D9" i="32" s="1"/>
  <c r="I96" i="32"/>
  <c r="H96" i="32"/>
  <c r="I95" i="32"/>
  <c r="H95" i="32"/>
  <c r="I94" i="32"/>
  <c r="H94" i="32"/>
  <c r="I93" i="32"/>
  <c r="H93" i="32"/>
  <c r="I92" i="32"/>
  <c r="H92" i="32"/>
  <c r="I91" i="32"/>
  <c r="K91" i="32" s="1"/>
  <c r="H91" i="32"/>
  <c r="I90" i="32"/>
  <c r="H90" i="32"/>
  <c r="I89" i="32"/>
  <c r="H89" i="32"/>
  <c r="I88" i="32"/>
  <c r="H88" i="32"/>
  <c r="I87" i="32"/>
  <c r="K87" i="32" s="1"/>
  <c r="H87" i="32"/>
  <c r="I86" i="32"/>
  <c r="H86" i="32"/>
  <c r="I85" i="32"/>
  <c r="K85" i="32" s="1"/>
  <c r="K5" i="32" s="1"/>
  <c r="H85" i="32"/>
  <c r="I84" i="32"/>
  <c r="H84" i="32"/>
  <c r="I83" i="32"/>
  <c r="H83" i="32"/>
  <c r="I82" i="32"/>
  <c r="H82" i="32"/>
  <c r="I81" i="32"/>
  <c r="H81" i="32"/>
  <c r="I80" i="32"/>
  <c r="H80" i="32"/>
  <c r="I79" i="32"/>
  <c r="H79" i="32"/>
  <c r="I78" i="32"/>
  <c r="H78" i="32"/>
  <c r="I77" i="32"/>
  <c r="H77" i="32"/>
  <c r="I76" i="32"/>
  <c r="H76" i="32"/>
  <c r="I75" i="32"/>
  <c r="K75" i="32" s="1"/>
  <c r="H75" i="32"/>
  <c r="I74" i="32"/>
  <c r="H74" i="32"/>
  <c r="I73" i="32"/>
  <c r="H73" i="32"/>
  <c r="I72" i="32"/>
  <c r="H72" i="32"/>
  <c r="I71" i="32"/>
  <c r="K71" i="32" s="1"/>
  <c r="H71" i="32"/>
  <c r="I70" i="32"/>
  <c r="H70" i="32"/>
  <c r="I69" i="32"/>
  <c r="K69" i="32" s="1"/>
  <c r="H69" i="32"/>
  <c r="I68" i="32"/>
  <c r="H68" i="32"/>
  <c r="I67" i="32"/>
  <c r="H67" i="32"/>
  <c r="I66" i="32"/>
  <c r="H66" i="32"/>
  <c r="I65" i="32"/>
  <c r="H65" i="32"/>
  <c r="I64" i="32"/>
  <c r="H64" i="32"/>
  <c r="I63" i="32"/>
  <c r="H63" i="32"/>
  <c r="I62" i="32"/>
  <c r="H62" i="32"/>
  <c r="I61" i="32"/>
  <c r="H61" i="32"/>
  <c r="I60" i="32"/>
  <c r="H60" i="32"/>
  <c r="I59" i="32"/>
  <c r="K59" i="32" s="1"/>
  <c r="H59" i="32"/>
  <c r="I58" i="32"/>
  <c r="H58" i="32"/>
  <c r="I57" i="32"/>
  <c r="H57" i="32"/>
  <c r="I56" i="32"/>
  <c r="H56" i="32"/>
  <c r="I55" i="32"/>
  <c r="K55" i="32" s="1"/>
  <c r="H55" i="32"/>
  <c r="I54" i="32"/>
  <c r="H54" i="32"/>
  <c r="I53" i="32"/>
  <c r="H53" i="32"/>
  <c r="I52" i="32"/>
  <c r="H52" i="32"/>
  <c r="I51" i="32"/>
  <c r="H51" i="32"/>
  <c r="I50" i="32"/>
  <c r="H50" i="32"/>
  <c r="I49" i="32"/>
  <c r="H49" i="32"/>
  <c r="I48" i="32"/>
  <c r="H48" i="32"/>
  <c r="I47" i="32"/>
  <c r="H47" i="32"/>
  <c r="I46" i="32"/>
  <c r="H46" i="32"/>
  <c r="I45" i="32"/>
  <c r="H45" i="32"/>
  <c r="I44" i="32"/>
  <c r="H44" i="32"/>
  <c r="I43" i="32"/>
  <c r="K43" i="32" s="1"/>
  <c r="H43" i="32"/>
  <c r="I42" i="32"/>
  <c r="H42" i="32"/>
  <c r="I41" i="32"/>
  <c r="H41" i="32"/>
  <c r="I40" i="32"/>
  <c r="H40" i="32"/>
  <c r="I39" i="32"/>
  <c r="K39" i="32" s="1"/>
  <c r="H39" i="32"/>
  <c r="I38" i="32"/>
  <c r="H38" i="32"/>
  <c r="I37" i="32"/>
  <c r="H37" i="32"/>
  <c r="I36" i="32"/>
  <c r="H36" i="32"/>
  <c r="I35" i="32"/>
  <c r="H35" i="32"/>
  <c r="I34" i="32"/>
  <c r="H34" i="32"/>
  <c r="I33" i="32"/>
  <c r="H33" i="32"/>
  <c r="I32" i="32"/>
  <c r="H32" i="32"/>
  <c r="I31" i="32"/>
  <c r="H31" i="32"/>
  <c r="I30" i="32"/>
  <c r="H30" i="32"/>
  <c r="I29" i="32"/>
  <c r="H29" i="32"/>
  <c r="I28" i="32"/>
  <c r="H28" i="32"/>
  <c r="I27" i="32"/>
  <c r="K27" i="32" s="1"/>
  <c r="H27" i="32"/>
  <c r="I26" i="32"/>
  <c r="K26" i="32" s="1"/>
  <c r="H26" i="32"/>
  <c r="I25" i="32"/>
  <c r="H25" i="32"/>
  <c r="I24" i="32"/>
  <c r="H24" i="32"/>
  <c r="I23" i="32"/>
  <c r="K93" i="32" s="1"/>
  <c r="H23" i="32"/>
  <c r="I22" i="32"/>
  <c r="H22" i="32"/>
  <c r="I21" i="32"/>
  <c r="H21" i="32"/>
  <c r="I20" i="32"/>
  <c r="H20" i="32"/>
  <c r="I19" i="32"/>
  <c r="H19" i="32"/>
  <c r="I18" i="32"/>
  <c r="H18" i="32"/>
  <c r="I17" i="32"/>
  <c r="H17" i="32"/>
  <c r="J17" i="32" s="1"/>
  <c r="I16" i="32"/>
  <c r="H16" i="32"/>
  <c r="I15" i="32"/>
  <c r="H15" i="32"/>
  <c r="I14" i="32"/>
  <c r="H14" i="32"/>
  <c r="K13" i="32"/>
  <c r="I13" i="32"/>
  <c r="K67" i="32" s="1"/>
  <c r="H13" i="32"/>
  <c r="I12" i="32"/>
  <c r="H12" i="32"/>
  <c r="I11" i="32"/>
  <c r="K83" i="32" s="1"/>
  <c r="H11" i="32"/>
  <c r="G7" i="32"/>
  <c r="F7" i="32"/>
  <c r="E7" i="32"/>
  <c r="D7" i="32"/>
  <c r="G6" i="32"/>
  <c r="F6" i="32"/>
  <c r="E6" i="32"/>
  <c r="I6" i="32" s="1"/>
  <c r="D6" i="32"/>
  <c r="G5" i="32"/>
  <c r="F5" i="32"/>
  <c r="E5" i="32"/>
  <c r="D5" i="32"/>
  <c r="H5" i="32" s="1"/>
  <c r="J33" i="32" l="1"/>
  <c r="J52" i="32"/>
  <c r="J65" i="32"/>
  <c r="H6" i="32"/>
  <c r="J11" i="32"/>
  <c r="J14" i="32"/>
  <c r="K20" i="32"/>
  <c r="K23" i="32"/>
  <c r="J27" i="32"/>
  <c r="J30" i="32"/>
  <c r="K36" i="32"/>
  <c r="J43" i="32"/>
  <c r="J46" i="32"/>
  <c r="K52" i="32"/>
  <c r="J59" i="32"/>
  <c r="J62" i="32"/>
  <c r="K68" i="32"/>
  <c r="J75" i="32"/>
  <c r="J78" i="32"/>
  <c r="K84" i="32"/>
  <c r="J91" i="32"/>
  <c r="J94" i="32"/>
  <c r="K14" i="32"/>
  <c r="K17" i="32"/>
  <c r="J21" i="32"/>
  <c r="J24" i="32"/>
  <c r="K30" i="32"/>
  <c r="K33" i="32"/>
  <c r="J37" i="32"/>
  <c r="J40" i="32"/>
  <c r="K46" i="32"/>
  <c r="K49" i="32"/>
  <c r="J53" i="32"/>
  <c r="J56" i="32"/>
  <c r="K62" i="32"/>
  <c r="K65" i="32"/>
  <c r="J69" i="32"/>
  <c r="J72" i="32"/>
  <c r="K78" i="32"/>
  <c r="K81" i="32"/>
  <c r="J85" i="32"/>
  <c r="J5" i="32" s="1"/>
  <c r="J88" i="32"/>
  <c r="K94" i="32"/>
  <c r="K11" i="32"/>
  <c r="J15" i="32"/>
  <c r="J18" i="32"/>
  <c r="K24" i="32"/>
  <c r="J31" i="32"/>
  <c r="J34" i="32"/>
  <c r="K40" i="32"/>
  <c r="J47" i="32"/>
  <c r="J50" i="32"/>
  <c r="K56" i="32"/>
  <c r="J63" i="32"/>
  <c r="J66" i="32"/>
  <c r="K72" i="32"/>
  <c r="J79" i="32"/>
  <c r="J82" i="32"/>
  <c r="K88" i="32"/>
  <c r="J95" i="32"/>
  <c r="J36" i="32"/>
  <c r="J49" i="32"/>
  <c r="K61" i="32"/>
  <c r="J12" i="32"/>
  <c r="K18" i="32"/>
  <c r="K21" i="32"/>
  <c r="J25" i="32"/>
  <c r="J28" i="32"/>
  <c r="K34" i="32"/>
  <c r="K37" i="32"/>
  <c r="J41" i="32"/>
  <c r="J44" i="32"/>
  <c r="K50" i="32"/>
  <c r="K53" i="32"/>
  <c r="J57" i="32"/>
  <c r="J60" i="32"/>
  <c r="K66" i="32"/>
  <c r="J73" i="32"/>
  <c r="J76" i="32"/>
  <c r="K82" i="32"/>
  <c r="J89" i="32"/>
  <c r="J92" i="32"/>
  <c r="J20" i="32"/>
  <c r="K29" i="32"/>
  <c r="K42" i="32"/>
  <c r="K45" i="32"/>
  <c r="K58" i="32"/>
  <c r="J68" i="32"/>
  <c r="K74" i="32"/>
  <c r="K77" i="32"/>
  <c r="J81" i="32"/>
  <c r="J84" i="32"/>
  <c r="K90" i="32"/>
  <c r="I5" i="32"/>
  <c r="H7" i="32"/>
  <c r="K12" i="32"/>
  <c r="K15" i="32"/>
  <c r="J19" i="32"/>
  <c r="J22" i="32"/>
  <c r="K28" i="32"/>
  <c r="K31" i="32"/>
  <c r="J35" i="32"/>
  <c r="J38" i="32"/>
  <c r="K44" i="32"/>
  <c r="K47" i="32"/>
  <c r="J51" i="32"/>
  <c r="J54" i="32"/>
  <c r="K60" i="32"/>
  <c r="K63" i="32"/>
  <c r="J67" i="32"/>
  <c r="J70" i="32"/>
  <c r="K76" i="32"/>
  <c r="K79" i="32"/>
  <c r="J83" i="32"/>
  <c r="J86" i="32"/>
  <c r="K92" i="32"/>
  <c r="K95" i="32"/>
  <c r="I7" i="32"/>
  <c r="J13" i="32"/>
  <c r="J16" i="32"/>
  <c r="K22" i="32"/>
  <c r="K25" i="32"/>
  <c r="J29" i="32"/>
  <c r="J32" i="32"/>
  <c r="K38" i="32"/>
  <c r="K41" i="32"/>
  <c r="J45" i="32"/>
  <c r="J48" i="32"/>
  <c r="K54" i="32"/>
  <c r="K57" i="32"/>
  <c r="J61" i="32"/>
  <c r="J64" i="32"/>
  <c r="K70" i="32"/>
  <c r="K73" i="32"/>
  <c r="J77" i="32"/>
  <c r="J80" i="32"/>
  <c r="K86" i="32"/>
  <c r="K89" i="32"/>
  <c r="J93" i="32"/>
  <c r="J96" i="32"/>
  <c r="K16" i="32"/>
  <c r="K19" i="32"/>
  <c r="J23" i="32"/>
  <c r="J26" i="32"/>
  <c r="K32" i="32"/>
  <c r="K35" i="32"/>
  <c r="J39" i="32"/>
  <c r="J42" i="32"/>
  <c r="K48" i="32"/>
  <c r="K51" i="32"/>
  <c r="J55" i="32"/>
  <c r="J58" i="32"/>
  <c r="K64" i="32"/>
  <c r="J71" i="32"/>
  <c r="J74" i="32"/>
  <c r="K80" i="32"/>
  <c r="J87" i="32"/>
  <c r="J90" i="32"/>
  <c r="K96" i="32"/>
  <c r="G6" i="24"/>
  <c r="F6" i="24"/>
  <c r="E6" i="24"/>
  <c r="D6" i="24"/>
  <c r="K5" i="24"/>
  <c r="J5" i="24"/>
  <c r="G5" i="24"/>
  <c r="F5" i="24"/>
  <c r="E5" i="24"/>
  <c r="D5" i="24"/>
  <c r="G6" i="25"/>
  <c r="F6" i="25"/>
  <c r="E6" i="25"/>
  <c r="D6" i="25"/>
  <c r="K5" i="25"/>
  <c r="J5" i="25"/>
  <c r="G5" i="25"/>
  <c r="F5" i="25"/>
  <c r="E5" i="25"/>
  <c r="D5" i="25"/>
  <c r="G6" i="26"/>
  <c r="F6" i="26"/>
  <c r="E6" i="26"/>
  <c r="D6" i="26"/>
  <c r="K5" i="26"/>
  <c r="J5" i="26"/>
  <c r="G5" i="26"/>
  <c r="F5" i="26"/>
  <c r="E5" i="26"/>
  <c r="D5" i="26"/>
  <c r="G6" i="27"/>
  <c r="F6" i="27"/>
  <c r="E6" i="27"/>
  <c r="D6" i="27"/>
  <c r="K5" i="27"/>
  <c r="J5" i="27"/>
  <c r="G5" i="27"/>
  <c r="F5" i="27"/>
  <c r="E5" i="27"/>
  <c r="D5" i="27"/>
  <c r="J25" i="7"/>
  <c r="E25" i="7"/>
  <c r="J5" i="7"/>
  <c r="E5" i="7"/>
  <c r="J25" i="31"/>
  <c r="E25" i="31"/>
  <c r="J5" i="31"/>
  <c r="E5" i="31"/>
  <c r="I6" i="26"/>
  <c r="G7" i="24"/>
  <c r="G7" i="25"/>
  <c r="G7" i="26"/>
  <c r="G7" i="27"/>
  <c r="F7" i="24"/>
  <c r="F7" i="25"/>
  <c r="H7" i="25" s="1"/>
  <c r="F7" i="26"/>
  <c r="F7" i="27"/>
  <c r="E7" i="24"/>
  <c r="E7" i="25"/>
  <c r="I7" i="25" s="1"/>
  <c r="E7" i="26"/>
  <c r="E7" i="27"/>
  <c r="D7" i="24"/>
  <c r="D7" i="25"/>
  <c r="D7" i="26"/>
  <c r="H7" i="26" s="1"/>
  <c r="D7" i="27"/>
  <c r="H7" i="27" l="1"/>
  <c r="I7" i="24"/>
  <c r="H7" i="24"/>
  <c r="I7" i="26"/>
  <c r="I7" i="27"/>
  <c r="I6" i="25"/>
  <c r="I6" i="24"/>
  <c r="I6" i="27"/>
  <c r="H6" i="27"/>
  <c r="H6" i="26"/>
  <c r="H6" i="25"/>
  <c r="H6" i="24"/>
  <c r="I96" i="27" l="1"/>
  <c r="H96" i="27"/>
  <c r="I95" i="27"/>
  <c r="H95" i="27"/>
  <c r="I94" i="27"/>
  <c r="H94" i="27"/>
  <c r="I93" i="27"/>
  <c r="H93" i="27"/>
  <c r="I92" i="27"/>
  <c r="H92" i="27"/>
  <c r="I91" i="27"/>
  <c r="H91" i="27"/>
  <c r="I90" i="27"/>
  <c r="H90" i="27"/>
  <c r="I89" i="27"/>
  <c r="H89" i="27"/>
  <c r="I88" i="27"/>
  <c r="H88" i="27"/>
  <c r="I87" i="27"/>
  <c r="H87" i="27"/>
  <c r="I86" i="27"/>
  <c r="H86" i="27"/>
  <c r="I85" i="27"/>
  <c r="H85" i="27"/>
  <c r="I84" i="27"/>
  <c r="H84" i="27"/>
  <c r="I83" i="27"/>
  <c r="H83" i="27"/>
  <c r="I82" i="27"/>
  <c r="H82" i="27"/>
  <c r="I81" i="27"/>
  <c r="H81" i="27"/>
  <c r="I80" i="27"/>
  <c r="H80" i="27"/>
  <c r="I79" i="27"/>
  <c r="H79" i="27"/>
  <c r="I78" i="27"/>
  <c r="H78" i="27"/>
  <c r="I77" i="27"/>
  <c r="H77" i="27"/>
  <c r="I76" i="27"/>
  <c r="H76" i="27"/>
  <c r="I75" i="27"/>
  <c r="H75" i="27"/>
  <c r="I74" i="27"/>
  <c r="H74" i="27"/>
  <c r="I73" i="27"/>
  <c r="H73" i="27"/>
  <c r="I72" i="27"/>
  <c r="H72" i="27"/>
  <c r="I71" i="27"/>
  <c r="H71" i="27"/>
  <c r="I70" i="27"/>
  <c r="H70" i="27"/>
  <c r="I69" i="27"/>
  <c r="H69" i="27"/>
  <c r="I68" i="27"/>
  <c r="H68" i="27"/>
  <c r="I67" i="27"/>
  <c r="H67" i="27"/>
  <c r="I66" i="27"/>
  <c r="H66" i="27"/>
  <c r="I65" i="27"/>
  <c r="H65" i="27"/>
  <c r="I64" i="27"/>
  <c r="H64" i="27"/>
  <c r="I63" i="27"/>
  <c r="H63" i="27"/>
  <c r="I62" i="27"/>
  <c r="H62" i="27"/>
  <c r="I61" i="27"/>
  <c r="H61" i="27"/>
  <c r="I60" i="27"/>
  <c r="H60" i="27"/>
  <c r="I59" i="27"/>
  <c r="H59" i="27"/>
  <c r="I58" i="27"/>
  <c r="H58" i="27"/>
  <c r="I57" i="27"/>
  <c r="H57" i="27"/>
  <c r="I56" i="27"/>
  <c r="H56" i="27"/>
  <c r="I55" i="27"/>
  <c r="H55" i="27"/>
  <c r="I54" i="27"/>
  <c r="H54" i="27"/>
  <c r="I53" i="27"/>
  <c r="H53" i="27"/>
  <c r="I52" i="27"/>
  <c r="H52" i="27"/>
  <c r="I51" i="27"/>
  <c r="H51" i="27"/>
  <c r="I50" i="27"/>
  <c r="H50" i="27"/>
  <c r="I49" i="27"/>
  <c r="H49" i="27"/>
  <c r="I48" i="27"/>
  <c r="H48" i="27"/>
  <c r="I47" i="27"/>
  <c r="H47" i="27"/>
  <c r="I46" i="27"/>
  <c r="H46" i="27"/>
  <c r="I45" i="27"/>
  <c r="H45" i="27"/>
  <c r="I44" i="27"/>
  <c r="H44" i="27"/>
  <c r="I43" i="27"/>
  <c r="H43" i="27"/>
  <c r="I42" i="27"/>
  <c r="H42" i="27"/>
  <c r="I41" i="27"/>
  <c r="H41" i="27"/>
  <c r="I40" i="27"/>
  <c r="H40" i="27"/>
  <c r="I39" i="27"/>
  <c r="H39" i="27"/>
  <c r="I38" i="27"/>
  <c r="H38" i="27"/>
  <c r="I37" i="27"/>
  <c r="H37" i="27"/>
  <c r="I36" i="27"/>
  <c r="H36" i="27"/>
  <c r="I35" i="27"/>
  <c r="H35" i="27"/>
  <c r="I34" i="27"/>
  <c r="H34" i="27"/>
  <c r="I33" i="27"/>
  <c r="H33" i="27"/>
  <c r="I32" i="27"/>
  <c r="H32" i="27"/>
  <c r="I31" i="27"/>
  <c r="H31" i="27"/>
  <c r="I30" i="27"/>
  <c r="H30" i="27"/>
  <c r="I29" i="27"/>
  <c r="H29" i="27"/>
  <c r="I28" i="27"/>
  <c r="H28" i="27"/>
  <c r="I27" i="27"/>
  <c r="H27" i="27"/>
  <c r="I26" i="27"/>
  <c r="H26" i="27"/>
  <c r="I25" i="27"/>
  <c r="H25" i="27"/>
  <c r="I24" i="27"/>
  <c r="H24" i="27"/>
  <c r="I23" i="27"/>
  <c r="H23" i="27"/>
  <c r="I22" i="27"/>
  <c r="H22" i="27"/>
  <c r="I21" i="27"/>
  <c r="H21" i="27"/>
  <c r="I20" i="27"/>
  <c r="H20" i="27"/>
  <c r="I19" i="27"/>
  <c r="H19" i="27"/>
  <c r="I18" i="27"/>
  <c r="H18" i="27"/>
  <c r="I17" i="27"/>
  <c r="H17" i="27"/>
  <c r="I16" i="27"/>
  <c r="H16" i="27"/>
  <c r="I15" i="27"/>
  <c r="H15" i="27"/>
  <c r="I14" i="27"/>
  <c r="H14" i="27"/>
  <c r="I13" i="27"/>
  <c r="H13" i="27"/>
  <c r="I12" i="27"/>
  <c r="H12" i="27"/>
  <c r="I11" i="27"/>
  <c r="H11" i="27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I12" i="26"/>
  <c r="H12" i="26"/>
  <c r="I11" i="26"/>
  <c r="H11" i="26"/>
  <c r="I96" i="25"/>
  <c r="H96" i="25"/>
  <c r="I95" i="25"/>
  <c r="H95" i="25"/>
  <c r="I94" i="25"/>
  <c r="H94" i="25"/>
  <c r="I93" i="25"/>
  <c r="H93" i="25"/>
  <c r="I92" i="25"/>
  <c r="H92" i="25"/>
  <c r="I91" i="25"/>
  <c r="H91" i="25"/>
  <c r="I90" i="25"/>
  <c r="H90" i="25"/>
  <c r="I89" i="25"/>
  <c r="H89" i="25"/>
  <c r="I88" i="25"/>
  <c r="H88" i="25"/>
  <c r="I87" i="25"/>
  <c r="H87" i="25"/>
  <c r="I86" i="25"/>
  <c r="H86" i="25"/>
  <c r="I85" i="25"/>
  <c r="H85" i="25"/>
  <c r="I84" i="25"/>
  <c r="H84" i="25"/>
  <c r="I83" i="25"/>
  <c r="H83" i="25"/>
  <c r="I82" i="25"/>
  <c r="H82" i="25"/>
  <c r="I81" i="25"/>
  <c r="H81" i="25"/>
  <c r="I80" i="25"/>
  <c r="H80" i="25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I72" i="25"/>
  <c r="H72" i="25"/>
  <c r="I71" i="25"/>
  <c r="H71" i="25"/>
  <c r="I70" i="25"/>
  <c r="H70" i="25"/>
  <c r="I69" i="25"/>
  <c r="H69" i="25"/>
  <c r="I68" i="25"/>
  <c r="H68" i="25"/>
  <c r="I67" i="25"/>
  <c r="H67" i="25"/>
  <c r="I66" i="25"/>
  <c r="H66" i="25"/>
  <c r="I65" i="25"/>
  <c r="H65" i="25"/>
  <c r="I64" i="25"/>
  <c r="H64" i="25"/>
  <c r="I63" i="25"/>
  <c r="H63" i="25"/>
  <c r="I62" i="25"/>
  <c r="H62" i="25"/>
  <c r="I61" i="25"/>
  <c r="H61" i="25"/>
  <c r="I60" i="25"/>
  <c r="H60" i="25"/>
  <c r="I59" i="25"/>
  <c r="H59" i="25"/>
  <c r="I58" i="25"/>
  <c r="H58" i="25"/>
  <c r="I57" i="25"/>
  <c r="H57" i="25"/>
  <c r="I56" i="25"/>
  <c r="H56" i="25"/>
  <c r="I55" i="25"/>
  <c r="H55" i="25"/>
  <c r="I54" i="25"/>
  <c r="H54" i="25"/>
  <c r="I53" i="25"/>
  <c r="H53" i="25"/>
  <c r="I52" i="25"/>
  <c r="H52" i="25"/>
  <c r="I51" i="25"/>
  <c r="H51" i="25"/>
  <c r="I50" i="25"/>
  <c r="H50" i="25"/>
  <c r="I49" i="25"/>
  <c r="H49" i="25"/>
  <c r="I48" i="25"/>
  <c r="H48" i="25"/>
  <c r="I47" i="25"/>
  <c r="H47" i="25"/>
  <c r="I46" i="25"/>
  <c r="H46" i="25"/>
  <c r="I45" i="25"/>
  <c r="H45" i="25"/>
  <c r="I44" i="25"/>
  <c r="H44" i="25"/>
  <c r="I43" i="25"/>
  <c r="H43" i="25"/>
  <c r="I42" i="25"/>
  <c r="H42" i="25"/>
  <c r="I41" i="25"/>
  <c r="H41" i="25"/>
  <c r="I40" i="25"/>
  <c r="H40" i="25"/>
  <c r="I39" i="25"/>
  <c r="H39" i="25"/>
  <c r="I38" i="25"/>
  <c r="H38" i="25"/>
  <c r="I37" i="25"/>
  <c r="H37" i="25"/>
  <c r="I36" i="25"/>
  <c r="H36" i="25"/>
  <c r="I35" i="25"/>
  <c r="H35" i="25"/>
  <c r="I34" i="25"/>
  <c r="H34" i="25"/>
  <c r="I33" i="25"/>
  <c r="H33" i="25"/>
  <c r="I32" i="25"/>
  <c r="H32" i="25"/>
  <c r="I31" i="25"/>
  <c r="H31" i="25"/>
  <c r="I30" i="25"/>
  <c r="H30" i="25"/>
  <c r="I29" i="25"/>
  <c r="H29" i="25"/>
  <c r="I28" i="25"/>
  <c r="H28" i="25"/>
  <c r="I27" i="25"/>
  <c r="H27" i="25"/>
  <c r="I26" i="25"/>
  <c r="H26" i="25"/>
  <c r="I25" i="25"/>
  <c r="H25" i="25"/>
  <c r="I24" i="25"/>
  <c r="H24" i="25"/>
  <c r="I23" i="25"/>
  <c r="H23" i="25"/>
  <c r="I22" i="25"/>
  <c r="H22" i="25"/>
  <c r="I21" i="25"/>
  <c r="H21" i="25"/>
  <c r="I20" i="25"/>
  <c r="H20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I12" i="25"/>
  <c r="H12" i="25"/>
  <c r="I11" i="25"/>
  <c r="H11" i="25"/>
  <c r="I96" i="24"/>
  <c r="H96" i="24"/>
  <c r="I95" i="24"/>
  <c r="H95" i="24"/>
  <c r="I94" i="24"/>
  <c r="H94" i="24"/>
  <c r="I93" i="24"/>
  <c r="H93" i="24"/>
  <c r="I92" i="24"/>
  <c r="H92" i="24"/>
  <c r="I91" i="24"/>
  <c r="H91" i="24"/>
  <c r="I90" i="24"/>
  <c r="H90" i="24"/>
  <c r="I89" i="24"/>
  <c r="H89" i="24"/>
  <c r="I88" i="24"/>
  <c r="H88" i="24"/>
  <c r="I87" i="24"/>
  <c r="H87" i="24"/>
  <c r="I86" i="24"/>
  <c r="H86" i="24"/>
  <c r="I85" i="24"/>
  <c r="H85" i="24"/>
  <c r="I84" i="24"/>
  <c r="H84" i="24"/>
  <c r="I83" i="24"/>
  <c r="H83" i="24"/>
  <c r="I82" i="24"/>
  <c r="H82" i="24"/>
  <c r="I81" i="24"/>
  <c r="H81" i="24"/>
  <c r="I80" i="24"/>
  <c r="H80" i="24"/>
  <c r="I79" i="24"/>
  <c r="H79" i="24"/>
  <c r="I78" i="24"/>
  <c r="H78" i="24"/>
  <c r="I77" i="24"/>
  <c r="H77" i="24"/>
  <c r="I76" i="24"/>
  <c r="H76" i="24"/>
  <c r="I75" i="24"/>
  <c r="H75" i="24"/>
  <c r="I74" i="24"/>
  <c r="H74" i="24"/>
  <c r="I73" i="24"/>
  <c r="H73" i="24"/>
  <c r="I72" i="24"/>
  <c r="H72" i="24"/>
  <c r="I71" i="24"/>
  <c r="H71" i="24"/>
  <c r="I70" i="24"/>
  <c r="H70" i="24"/>
  <c r="I69" i="24"/>
  <c r="H69" i="24"/>
  <c r="I68" i="24"/>
  <c r="H68" i="24"/>
  <c r="I67" i="24"/>
  <c r="H67" i="24"/>
  <c r="I66" i="24"/>
  <c r="H66" i="24"/>
  <c r="I65" i="24"/>
  <c r="H65" i="24"/>
  <c r="I64" i="24"/>
  <c r="H64" i="24"/>
  <c r="I63" i="24"/>
  <c r="H63" i="24"/>
  <c r="I62" i="24"/>
  <c r="H62" i="24"/>
  <c r="I61" i="24"/>
  <c r="H61" i="24"/>
  <c r="I60" i="24"/>
  <c r="H60" i="24"/>
  <c r="I59" i="24"/>
  <c r="H59" i="24"/>
  <c r="I58" i="24"/>
  <c r="H58" i="24"/>
  <c r="I57" i="24"/>
  <c r="H57" i="24"/>
  <c r="I56" i="24"/>
  <c r="H56" i="24"/>
  <c r="I55" i="24"/>
  <c r="H55" i="24"/>
  <c r="I54" i="24"/>
  <c r="H54" i="24"/>
  <c r="I53" i="24"/>
  <c r="H53" i="24"/>
  <c r="I52" i="24"/>
  <c r="H52" i="24"/>
  <c r="I51" i="24"/>
  <c r="H51" i="24"/>
  <c r="I50" i="24"/>
  <c r="H50" i="24"/>
  <c r="I49" i="24"/>
  <c r="H49" i="24"/>
  <c r="I48" i="24"/>
  <c r="H48" i="24"/>
  <c r="I47" i="24"/>
  <c r="H47" i="24"/>
  <c r="I46" i="24"/>
  <c r="H46" i="24"/>
  <c r="I45" i="24"/>
  <c r="H45" i="24"/>
  <c r="I44" i="24"/>
  <c r="H44" i="24"/>
  <c r="I43" i="24"/>
  <c r="H43" i="24"/>
  <c r="I42" i="24"/>
  <c r="H42" i="24"/>
  <c r="I41" i="24"/>
  <c r="H41" i="24"/>
  <c r="I40" i="24"/>
  <c r="H40" i="24"/>
  <c r="I39" i="24"/>
  <c r="H39" i="24"/>
  <c r="I38" i="24"/>
  <c r="H38" i="24"/>
  <c r="I37" i="24"/>
  <c r="H37" i="24"/>
  <c r="I36" i="24"/>
  <c r="H36" i="24"/>
  <c r="I35" i="24"/>
  <c r="H35" i="24"/>
  <c r="I34" i="24"/>
  <c r="H34" i="24"/>
  <c r="I33" i="24"/>
  <c r="H33" i="24"/>
  <c r="I32" i="24"/>
  <c r="H32" i="24"/>
  <c r="I31" i="24"/>
  <c r="H31" i="24"/>
  <c r="I30" i="24"/>
  <c r="H30" i="24"/>
  <c r="I29" i="24"/>
  <c r="H29" i="24"/>
  <c r="I28" i="24"/>
  <c r="H28" i="24"/>
  <c r="I27" i="24"/>
  <c r="H27" i="24"/>
  <c r="I26" i="24"/>
  <c r="H26" i="24"/>
  <c r="I25" i="24"/>
  <c r="H25" i="24"/>
  <c r="I24" i="24"/>
  <c r="H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I17" i="24"/>
  <c r="H17" i="24"/>
  <c r="I16" i="24"/>
  <c r="H16" i="24"/>
  <c r="I15" i="24"/>
  <c r="H15" i="24"/>
  <c r="I14" i="24"/>
  <c r="H14" i="24"/>
  <c r="I13" i="24"/>
  <c r="K13" i="24" s="1"/>
  <c r="H13" i="24"/>
  <c r="I12" i="24"/>
  <c r="H12" i="24"/>
  <c r="I11" i="24"/>
  <c r="H11" i="24"/>
  <c r="J13" i="26" l="1"/>
  <c r="J17" i="26"/>
  <c r="J91" i="24"/>
  <c r="K14" i="26"/>
  <c r="K21" i="24"/>
  <c r="K41" i="24"/>
  <c r="J14" i="24"/>
  <c r="J18" i="24"/>
  <c r="J22" i="24"/>
  <c r="J26" i="24"/>
  <c r="J30" i="24"/>
  <c r="J34" i="24"/>
  <c r="J38" i="24"/>
  <c r="J42" i="24"/>
  <c r="J46" i="24"/>
  <c r="J50" i="24"/>
  <c r="J54" i="24"/>
  <c r="J21" i="26"/>
  <c r="J14" i="26"/>
  <c r="J18" i="26"/>
  <c r="J22" i="26"/>
  <c r="J30" i="26"/>
  <c r="J38" i="26"/>
  <c r="J46" i="26"/>
  <c r="J54" i="26"/>
  <c r="J62" i="26"/>
  <c r="J70" i="26"/>
  <c r="J78" i="26"/>
  <c r="J82" i="26"/>
  <c r="J86" i="26"/>
  <c r="J15" i="24"/>
  <c r="J39" i="24"/>
  <c r="J71" i="24"/>
  <c r="J27" i="24"/>
  <c r="J43" i="24"/>
  <c r="J63" i="24"/>
  <c r="K18" i="26"/>
  <c r="K22" i="26"/>
  <c r="K15" i="24"/>
  <c r="K19" i="24"/>
  <c r="K23" i="24"/>
  <c r="K27" i="24"/>
  <c r="K31" i="24"/>
  <c r="K35" i="24"/>
  <c r="K39" i="24"/>
  <c r="K43" i="24"/>
  <c r="K47" i="24"/>
  <c r="K51" i="24"/>
  <c r="K55" i="24"/>
  <c r="J74" i="26"/>
  <c r="J15" i="26"/>
  <c r="J19" i="26"/>
  <c r="J23" i="26"/>
  <c r="J27" i="26"/>
  <c r="J31" i="26"/>
  <c r="J35" i="26"/>
  <c r="J39" i="26"/>
  <c r="J43" i="26"/>
  <c r="J47" i="26"/>
  <c r="J51" i="26"/>
  <c r="J55" i="26"/>
  <c r="J59" i="26"/>
  <c r="J63" i="26"/>
  <c r="J67" i="26"/>
  <c r="J71" i="26"/>
  <c r="J75" i="26"/>
  <c r="J79" i="26"/>
  <c r="J83" i="26"/>
  <c r="K17" i="24"/>
  <c r="K29" i="24"/>
  <c r="K37" i="24"/>
  <c r="K45" i="24"/>
  <c r="K49" i="24"/>
  <c r="J23" i="24"/>
  <c r="J35" i="24"/>
  <c r="J51" i="24"/>
  <c r="J79" i="24"/>
  <c r="J95" i="24"/>
  <c r="J12" i="24"/>
  <c r="J20" i="24"/>
  <c r="J28" i="24"/>
  <c r="J32" i="24"/>
  <c r="J40" i="24"/>
  <c r="J44" i="24"/>
  <c r="J48" i="24"/>
  <c r="J52" i="24"/>
  <c r="J56" i="24"/>
  <c r="J60" i="24"/>
  <c r="J64" i="24"/>
  <c r="J68" i="24"/>
  <c r="J72" i="24"/>
  <c r="J76" i="24"/>
  <c r="J80" i="24"/>
  <c r="J84" i="24"/>
  <c r="J88" i="24"/>
  <c r="J92" i="24"/>
  <c r="J96" i="24"/>
  <c r="J69" i="26"/>
  <c r="J16" i="26"/>
  <c r="J20" i="26"/>
  <c r="J28" i="26"/>
  <c r="J36" i="26"/>
  <c r="J44" i="26"/>
  <c r="J52" i="26"/>
  <c r="J60" i="26"/>
  <c r="J68" i="26"/>
  <c r="J76" i="26"/>
  <c r="J84" i="26"/>
  <c r="K25" i="24"/>
  <c r="K33" i="24"/>
  <c r="K53" i="24"/>
  <c r="J19" i="24"/>
  <c r="J31" i="24"/>
  <c r="J47" i="24"/>
  <c r="J55" i="24"/>
  <c r="J87" i="24"/>
  <c r="J16" i="24"/>
  <c r="J24" i="24"/>
  <c r="J36" i="24"/>
  <c r="H5" i="24"/>
  <c r="J13" i="24"/>
  <c r="J17" i="24"/>
  <c r="J21" i="24"/>
  <c r="J25" i="24"/>
  <c r="J29" i="24"/>
  <c r="J33" i="24"/>
  <c r="J37" i="24"/>
  <c r="J41" i="24"/>
  <c r="J45" i="24"/>
  <c r="J49" i="24"/>
  <c r="J53" i="24"/>
  <c r="J61" i="24"/>
  <c r="J69" i="24"/>
  <c r="J77" i="24"/>
  <c r="J85" i="24"/>
  <c r="J93" i="24"/>
  <c r="K13" i="26"/>
  <c r="K16" i="26"/>
  <c r="K20" i="26"/>
  <c r="J65" i="24"/>
  <c r="J73" i="24"/>
  <c r="J81" i="24"/>
  <c r="J89" i="24"/>
  <c r="J24" i="26"/>
  <c r="J32" i="26"/>
  <c r="J40" i="26"/>
  <c r="J48" i="26"/>
  <c r="J56" i="26"/>
  <c r="J64" i="26"/>
  <c r="J72" i="26"/>
  <c r="J80" i="26"/>
  <c r="J11" i="24"/>
  <c r="J12" i="26"/>
  <c r="K86" i="26"/>
  <c r="J70" i="24"/>
  <c r="K96" i="24"/>
  <c r="J57" i="24"/>
  <c r="K11" i="24"/>
  <c r="J15" i="25"/>
  <c r="K12" i="26"/>
  <c r="J62" i="24"/>
  <c r="J78" i="24"/>
  <c r="J86" i="24"/>
  <c r="J94" i="24"/>
  <c r="J29" i="26"/>
  <c r="J37" i="26"/>
  <c r="J53" i="26"/>
  <c r="J61" i="26"/>
  <c r="J77" i="26"/>
  <c r="J85" i="26"/>
  <c r="J33" i="26"/>
  <c r="J65" i="26"/>
  <c r="J73" i="26"/>
  <c r="J81" i="26"/>
  <c r="K85" i="26"/>
  <c r="J45" i="26"/>
  <c r="J58" i="24"/>
  <c r="J66" i="24"/>
  <c r="J74" i="24"/>
  <c r="J82" i="24"/>
  <c r="J90" i="24"/>
  <c r="J11" i="26"/>
  <c r="J25" i="26"/>
  <c r="J41" i="26"/>
  <c r="J49" i="26"/>
  <c r="J57" i="26"/>
  <c r="K12" i="24"/>
  <c r="K14" i="24"/>
  <c r="K16" i="24"/>
  <c r="K18" i="24"/>
  <c r="K20" i="24"/>
  <c r="K22" i="24"/>
  <c r="K24" i="24"/>
  <c r="K26" i="24"/>
  <c r="K28" i="24"/>
  <c r="K30" i="24"/>
  <c r="K32" i="24"/>
  <c r="K34" i="24"/>
  <c r="K36" i="24"/>
  <c r="K38" i="24"/>
  <c r="K40" i="24"/>
  <c r="K42" i="24"/>
  <c r="K44" i="24"/>
  <c r="K46" i="24"/>
  <c r="K48" i="24"/>
  <c r="K50" i="24"/>
  <c r="K52" i="24"/>
  <c r="K54" i="24"/>
  <c r="J59" i="24"/>
  <c r="J67" i="24"/>
  <c r="J75" i="24"/>
  <c r="J83" i="24"/>
  <c r="J21" i="25"/>
  <c r="H5" i="26"/>
  <c r="K11" i="26"/>
  <c r="K15" i="26"/>
  <c r="K17" i="26"/>
  <c r="K19" i="26"/>
  <c r="K21" i="26"/>
  <c r="J26" i="26"/>
  <c r="J34" i="26"/>
  <c r="J42" i="26"/>
  <c r="J50" i="26"/>
  <c r="J58" i="26"/>
  <c r="J66" i="26"/>
  <c r="I5" i="24"/>
  <c r="I5" i="25"/>
  <c r="I5" i="26"/>
  <c r="K11" i="27"/>
  <c r="K13" i="27"/>
  <c r="K12" i="27"/>
  <c r="K14" i="27"/>
  <c r="K16" i="27"/>
  <c r="K15" i="27"/>
  <c r="K17" i="27"/>
  <c r="K19" i="27"/>
  <c r="K21" i="27"/>
  <c r="K23" i="27"/>
  <c r="K25" i="27"/>
  <c r="K27" i="27"/>
  <c r="K29" i="27"/>
  <c r="K31" i="27"/>
  <c r="K33" i="27"/>
  <c r="K35" i="27"/>
  <c r="K37" i="27"/>
  <c r="K39" i="27"/>
  <c r="K41" i="27"/>
  <c r="K43" i="27"/>
  <c r="K45" i="27"/>
  <c r="K47" i="27"/>
  <c r="K49" i="27"/>
  <c r="H5" i="27"/>
  <c r="J18" i="27"/>
  <c r="I5" i="27"/>
  <c r="K71" i="27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J96" i="26"/>
  <c r="K96" i="26"/>
  <c r="J12" i="25"/>
  <c r="K14" i="25"/>
  <c r="J25" i="25"/>
  <c r="J29" i="25"/>
  <c r="J33" i="25"/>
  <c r="J37" i="25"/>
  <c r="J41" i="25"/>
  <c r="J45" i="25"/>
  <c r="J49" i="25"/>
  <c r="J53" i="25"/>
  <c r="J57" i="25"/>
  <c r="J61" i="25"/>
  <c r="J65" i="25"/>
  <c r="J69" i="25"/>
  <c r="J73" i="25"/>
  <c r="J77" i="25"/>
  <c r="J81" i="25"/>
  <c r="J85" i="25"/>
  <c r="J89" i="25"/>
  <c r="J93" i="25"/>
  <c r="J11" i="25"/>
  <c r="J16" i="25"/>
  <c r="J19" i="25"/>
  <c r="J13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K18" i="25"/>
  <c r="J20" i="25"/>
  <c r="J24" i="25"/>
  <c r="J28" i="25"/>
  <c r="J32" i="25"/>
  <c r="J36" i="25"/>
  <c r="J40" i="25"/>
  <c r="J44" i="25"/>
  <c r="J48" i="25"/>
  <c r="J52" i="25"/>
  <c r="J56" i="25"/>
  <c r="J60" i="25"/>
  <c r="J64" i="25"/>
  <c r="J68" i="25"/>
  <c r="J72" i="25"/>
  <c r="J76" i="25"/>
  <c r="J80" i="25"/>
  <c r="J84" i="25"/>
  <c r="J88" i="25"/>
  <c r="J92" i="25"/>
  <c r="J96" i="25"/>
  <c r="K11" i="25"/>
  <c r="J17" i="25"/>
  <c r="K22" i="25"/>
  <c r="K26" i="25"/>
  <c r="K30" i="25"/>
  <c r="K34" i="25"/>
  <c r="K38" i="25"/>
  <c r="K42" i="25"/>
  <c r="K46" i="25"/>
  <c r="K50" i="25"/>
  <c r="K54" i="25"/>
  <c r="K58" i="25"/>
  <c r="K62" i="25"/>
  <c r="K66" i="25"/>
  <c r="K70" i="25"/>
  <c r="K74" i="25"/>
  <c r="K78" i="25"/>
  <c r="K82" i="25"/>
  <c r="K86" i="25"/>
  <c r="K90" i="25"/>
  <c r="K94" i="25"/>
  <c r="K13" i="25"/>
  <c r="J14" i="25"/>
  <c r="K17" i="25"/>
  <c r="J18" i="25"/>
  <c r="K21" i="25"/>
  <c r="J22" i="25"/>
  <c r="K25" i="25"/>
  <c r="J26" i="25"/>
  <c r="K29" i="25"/>
  <c r="J30" i="25"/>
  <c r="K33" i="25"/>
  <c r="J34" i="25"/>
  <c r="K37" i="25"/>
  <c r="J38" i="25"/>
  <c r="K41" i="25"/>
  <c r="J42" i="25"/>
  <c r="K45" i="25"/>
  <c r="J46" i="25"/>
  <c r="K49" i="25"/>
  <c r="J50" i="25"/>
  <c r="K53" i="25"/>
  <c r="J54" i="25"/>
  <c r="K57" i="25"/>
  <c r="J58" i="25"/>
  <c r="K61" i="25"/>
  <c r="J62" i="25"/>
  <c r="K65" i="25"/>
  <c r="J66" i="25"/>
  <c r="K69" i="25"/>
  <c r="J70" i="25"/>
  <c r="K73" i="25"/>
  <c r="J74" i="25"/>
  <c r="K77" i="25"/>
  <c r="J78" i="25"/>
  <c r="K81" i="25"/>
  <c r="J82" i="25"/>
  <c r="K85" i="25"/>
  <c r="J86" i="25"/>
  <c r="K89" i="25"/>
  <c r="J90" i="25"/>
  <c r="K93" i="25"/>
  <c r="J94" i="25"/>
  <c r="K12" i="25"/>
  <c r="K16" i="25"/>
  <c r="K20" i="25"/>
  <c r="K24" i="25"/>
  <c r="K28" i="25"/>
  <c r="K32" i="25"/>
  <c r="K36" i="25"/>
  <c r="K40" i="25"/>
  <c r="K44" i="25"/>
  <c r="K48" i="25"/>
  <c r="K52" i="25"/>
  <c r="K56" i="25"/>
  <c r="K60" i="25"/>
  <c r="K64" i="25"/>
  <c r="K68" i="25"/>
  <c r="K72" i="25"/>
  <c r="K76" i="25"/>
  <c r="K80" i="25"/>
  <c r="K84" i="25"/>
  <c r="K88" i="25"/>
  <c r="K92" i="25"/>
  <c r="K96" i="25"/>
  <c r="H5" i="25"/>
  <c r="K15" i="25"/>
  <c r="K19" i="25"/>
  <c r="K23" i="25"/>
  <c r="K27" i="25"/>
  <c r="K31" i="25"/>
  <c r="K35" i="25"/>
  <c r="K39" i="25"/>
  <c r="K43" i="25"/>
  <c r="K47" i="25"/>
  <c r="K51" i="25"/>
  <c r="K55" i="25"/>
  <c r="K59" i="25"/>
  <c r="K63" i="25"/>
  <c r="K67" i="25"/>
  <c r="K71" i="25"/>
  <c r="K75" i="25"/>
  <c r="K79" i="25"/>
  <c r="K83" i="25"/>
  <c r="K87" i="25"/>
  <c r="K91" i="25"/>
  <c r="K95" i="25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87" i="26"/>
  <c r="K88" i="26"/>
  <c r="K89" i="26"/>
  <c r="K90" i="26"/>
  <c r="K91" i="26"/>
  <c r="K92" i="26"/>
  <c r="K93" i="26"/>
  <c r="K94" i="26"/>
  <c r="K95" i="26"/>
  <c r="K20" i="27"/>
  <c r="J22" i="27"/>
  <c r="K24" i="27"/>
  <c r="J26" i="27"/>
  <c r="K28" i="27"/>
  <c r="J30" i="27"/>
  <c r="K32" i="27"/>
  <c r="J34" i="27"/>
  <c r="K36" i="27"/>
  <c r="J38" i="27"/>
  <c r="K40" i="27"/>
  <c r="J42" i="27"/>
  <c r="K44" i="27"/>
  <c r="J46" i="27"/>
  <c r="K48" i="27"/>
  <c r="J50" i="27"/>
  <c r="K52" i="27"/>
  <c r="J54" i="27"/>
  <c r="K56" i="27"/>
  <c r="J58" i="27"/>
  <c r="K60" i="27"/>
  <c r="J62" i="27"/>
  <c r="K64" i="27"/>
  <c r="J66" i="27"/>
  <c r="K68" i="27"/>
  <c r="J70" i="27"/>
  <c r="J73" i="27"/>
  <c r="J75" i="27"/>
  <c r="J77" i="27"/>
  <c r="J79" i="27"/>
  <c r="J81" i="27"/>
  <c r="J83" i="27"/>
  <c r="J85" i="27"/>
  <c r="J87" i="27"/>
  <c r="J89" i="27"/>
  <c r="J91" i="27"/>
  <c r="J93" i="27"/>
  <c r="J95" i="27"/>
  <c r="J17" i="27"/>
  <c r="J21" i="27"/>
  <c r="J25" i="27"/>
  <c r="J29" i="27"/>
  <c r="J33" i="27"/>
  <c r="J37" i="27"/>
  <c r="J41" i="27"/>
  <c r="J45" i="27"/>
  <c r="J49" i="27"/>
  <c r="K51" i="27"/>
  <c r="J53" i="27"/>
  <c r="K55" i="27"/>
  <c r="J57" i="27"/>
  <c r="K59" i="27"/>
  <c r="J61" i="27"/>
  <c r="K63" i="27"/>
  <c r="J65" i="27"/>
  <c r="K67" i="27"/>
  <c r="J69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18" i="27"/>
  <c r="J20" i="27"/>
  <c r="K22" i="27"/>
  <c r="J24" i="27"/>
  <c r="K26" i="27"/>
  <c r="J28" i="27"/>
  <c r="K30" i="27"/>
  <c r="J32" i="27"/>
  <c r="K34" i="27"/>
  <c r="J36" i="27"/>
  <c r="K38" i="27"/>
  <c r="J40" i="27"/>
  <c r="K42" i="27"/>
  <c r="J44" i="27"/>
  <c r="K46" i="27"/>
  <c r="J48" i="27"/>
  <c r="K50" i="27"/>
  <c r="J52" i="27"/>
  <c r="K54" i="27"/>
  <c r="J56" i="27"/>
  <c r="K58" i="27"/>
  <c r="J60" i="27"/>
  <c r="K62" i="27"/>
  <c r="J64" i="27"/>
  <c r="K66" i="27"/>
  <c r="J68" i="27"/>
  <c r="K70" i="27"/>
  <c r="J72" i="27"/>
  <c r="J74" i="27"/>
  <c r="J76" i="27"/>
  <c r="J78" i="27"/>
  <c r="J80" i="27"/>
  <c r="J82" i="27"/>
  <c r="J84" i="27"/>
  <c r="J86" i="27"/>
  <c r="J88" i="27"/>
  <c r="J90" i="27"/>
  <c r="J92" i="27"/>
  <c r="J94" i="27"/>
  <c r="J96" i="27"/>
  <c r="J87" i="26"/>
  <c r="J88" i="26"/>
  <c r="J89" i="26"/>
  <c r="J90" i="26"/>
  <c r="J91" i="26"/>
  <c r="J92" i="26"/>
  <c r="J93" i="26"/>
  <c r="J94" i="26"/>
  <c r="J95" i="26"/>
  <c r="J11" i="27"/>
  <c r="J12" i="27"/>
  <c r="J13" i="27"/>
  <c r="J14" i="27"/>
  <c r="J15" i="27"/>
  <c r="J16" i="27"/>
  <c r="J19" i="27"/>
  <c r="J23" i="27"/>
  <c r="J27" i="27"/>
  <c r="J31" i="27"/>
  <c r="J35" i="27"/>
  <c r="J39" i="27"/>
  <c r="J43" i="27"/>
  <c r="J47" i="27"/>
  <c r="J51" i="27"/>
  <c r="K53" i="27"/>
  <c r="J55" i="27"/>
  <c r="K57" i="27"/>
  <c r="J59" i="27"/>
  <c r="K61" i="27"/>
  <c r="J63" i="27"/>
  <c r="K65" i="27"/>
  <c r="J67" i="27"/>
  <c r="K69" i="27"/>
  <c r="J71" i="27"/>
  <c r="D26" i="31" l="1"/>
  <c r="I26" i="31"/>
  <c r="I25" i="31" l="1"/>
  <c r="D25" i="31"/>
  <c r="D26" i="7"/>
  <c r="D25" i="7" l="1"/>
  <c r="D6" i="31"/>
  <c r="I26" i="7"/>
  <c r="I6" i="7"/>
  <c r="D6" i="7"/>
  <c r="I25" i="7" l="1"/>
  <c r="D5" i="31"/>
  <c r="D5" i="7"/>
  <c r="I5" i="7"/>
  <c r="I6" i="31"/>
  <c r="I5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<sst xmlns="http://schemas.openxmlformats.org/spreadsheetml/2006/main" count="1749" uniqueCount="354">
  <si>
    <t>■高知大学</t>
    <rPh sb="1" eb="5">
      <t>コウチダイガク</t>
    </rPh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</si>
  <si>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</si>
  <si>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</si>
  <si>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18．受託研究</t>
    <rPh sb="3" eb="7">
      <t>ジュタクケンキュウ</t>
    </rPh>
    <phoneticPr fontId="1"/>
  </si>
  <si>
    <t>（国内）件数</t>
    <rPh sb="1" eb="3">
      <t>コクナイ</t>
    </rPh>
    <phoneticPr fontId="1"/>
  </si>
  <si>
    <t>（国外）件数</t>
    <rPh sb="1" eb="3">
      <t>コクガイ</t>
    </rPh>
    <phoneticPr fontId="1"/>
  </si>
  <si>
    <t>受入件数合計</t>
    <rPh sb="0" eb="4">
      <t>ウケイレケンスウ</t>
    </rPh>
    <rPh sb="4" eb="6">
      <t>ゴウケイ</t>
    </rPh>
    <phoneticPr fontId="1"/>
  </si>
  <si>
    <t>受入件数の多い順</t>
    <rPh sb="0" eb="4">
      <t>ウケイレケンスウ</t>
    </rPh>
    <rPh sb="5" eb="6">
      <t>オオ</t>
    </rPh>
    <rPh sb="7" eb="8">
      <t>ジュン</t>
    </rPh>
    <phoneticPr fontId="1"/>
  </si>
  <si>
    <t>受入額の高い順</t>
    <rPh sb="0" eb="3">
      <t>ウケイレガク</t>
    </rPh>
    <rPh sb="4" eb="5">
      <t>タカ</t>
    </rPh>
    <rPh sb="6" eb="7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</si>
  <si>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</si>
  <si>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</si>
  <si>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11"/>
  </si>
  <si>
    <t>区分</t>
    <rPh sb="0" eb="2">
      <t>クブン</t>
    </rPh>
    <phoneticPr fontId="1"/>
  </si>
  <si>
    <t>大学名</t>
    <rPh sb="0" eb="3">
      <t>ダイガクメイ</t>
    </rPh>
    <phoneticPr fontId="1"/>
  </si>
  <si>
    <t>F115110105064</t>
  </si>
  <si>
    <t>上越教育大学</t>
  </si>
  <si>
    <t>F136110110240</t>
  </si>
  <si>
    <t>鳴門教育大学</t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</si>
  <si>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</si>
  <si>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</si>
  <si>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</si>
  <si>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</si>
  <si>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</si>
  <si>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</si>
  <si>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</si>
  <si>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</si>
  <si>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</si>
  <si>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</si>
  <si>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</si>
  <si>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</si>
  <si>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</si>
  <si>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</si>
  <si>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</si>
  <si>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</si>
  <si>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</si>
  <si>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</si>
  <si>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</si>
  <si>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</si>
  <si>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</si>
  <si>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</si>
  <si>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</si>
  <si>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</si>
  <si>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</si>
  <si>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</si>
  <si>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</si>
  <si>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</si>
  <si>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</si>
  <si>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</si>
  <si>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</si>
  <si>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</si>
  <si>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</si>
  <si>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</si>
  <si>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</si>
  <si>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</si>
  <si>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</si>
  <si>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</si>
  <si>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</si>
  <si>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</si>
  <si>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</si>
  <si>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</si>
  <si>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</si>
  <si>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</si>
  <si>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</si>
  <si>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</si>
  <si>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</si>
  <si>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</si>
  <si>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</si>
  <si>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</si>
  <si>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</si>
  <si>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</si>
  <si>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</si>
  <si>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</si>
  <si>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</si>
  <si>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</si>
  <si>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</si>
  <si>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</si>
  <si>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</si>
  <si>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</si>
  <si>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</si>
  <si>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</si>
  <si>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</si>
  <si>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</si>
  <si>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</si>
  <si>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</si>
  <si>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</si>
  <si>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</si>
  <si>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</si>
  <si>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</si>
  <si>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</si>
  <si>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</si>
  <si>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</si>
  <si>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</si>
  <si>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</si>
  <si>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</si>
  <si>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</si>
  <si>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</si>
  <si>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</si>
  <si>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</si>
  <si>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</si>
  <si>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</si>
  <si>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</si>
  <si>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</si>
  <si>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</si>
  <si>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</si>
  <si>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</si>
  <si>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</si>
  <si>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</si>
  <si>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</si>
  <si>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</si>
  <si>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</si>
  <si>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</si>
  <si>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</si>
  <si>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</si>
  <si>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</si>
  <si>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</si>
  <si>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</si>
  <si>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</si>
  <si>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</si>
  <si>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</si>
  <si>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</si>
  <si>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</si>
  <si>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</si>
  <si>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</si>
  <si>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</si>
  <si>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</si>
  <si>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</si>
  <si>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</si>
  <si>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</si>
  <si>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</si>
  <si>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</si>
  <si>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</si>
  <si>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</si>
  <si>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</si>
  <si>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</si>
  <si>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</si>
  <si>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</si>
  <si>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</si>
  <si>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</si>
  <si>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</si>
  <si>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</si>
  <si>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</si>
  <si>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</si>
  <si>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</si>
  <si>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</si>
  <si>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</si>
  <si>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</si>
  <si>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</si>
  <si>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</si>
  <si>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</si>
  <si>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</si>
  <si>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</si>
  <si>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</si>
  <si>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</si>
  <si>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</si>
  <si>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</si>
  <si>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</si>
  <si>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</si>
  <si>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</si>
  <si>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</si>
  <si>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</si>
  <si>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</si>
  <si>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</si>
  <si>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</si>
  <si>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</si>
  <si>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</si>
  <si>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</si>
  <si>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</si>
  <si>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</si>
  <si>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</si>
  <si>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</si>
  <si>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</si>
  <si>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</si>
  <si>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</si>
  <si>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</si>
  <si>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</si>
  <si>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</si>
  <si>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</si>
  <si>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</si>
  <si>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</si>
  <si>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</si>
  <si>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</si>
  <si>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</si>
  <si>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</si>
  <si>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</si>
  <si>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</si>
  <si>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</si>
  <si>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18．受託研究</t>
    <rPh sb="3" eb="5">
      <t>ジュタク</t>
    </rPh>
    <rPh sb="5" eb="7">
      <t>ケンキュウ</t>
    </rPh>
    <phoneticPr fontId="1"/>
  </si>
  <si>
    <t>目次に戻る</t>
    <rPh sb="0" eb="2">
      <t>モクジ</t>
    </rPh>
    <rPh sb="3" eb="4">
      <t>モド</t>
    </rPh>
    <phoneticPr fontId="1"/>
  </si>
  <si>
    <t>■目次</t>
    <phoneticPr fontId="1"/>
  </si>
  <si>
    <t>18.グラフデータ</t>
    <phoneticPr fontId="1"/>
  </si>
  <si>
    <t>18-1.2018</t>
    <phoneticPr fontId="1"/>
  </si>
  <si>
    <t>18-1.2019</t>
    <phoneticPr fontId="1"/>
  </si>
  <si>
    <t>18-1.2020</t>
    <phoneticPr fontId="1"/>
  </si>
  <si>
    <t>18-1.2021</t>
    <phoneticPr fontId="1"/>
  </si>
  <si>
    <t>18-1.受託研究</t>
    <rPh sb="5" eb="9">
      <t>ジュタクケンキュウ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</si>
  <si>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</si>
  <si>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増加傾向⤴</t>
    <rPh sb="0" eb="2">
      <t>ゾウカ</t>
    </rPh>
    <rPh sb="2" eb="4">
      <t>ケイコウ</t>
    </rPh>
    <phoneticPr fontId="1"/>
  </si>
  <si>
    <t>減少傾向⤵</t>
    <rPh sb="0" eb="4">
      <t>ゲンショウケイコウ</t>
    </rPh>
    <phoneticPr fontId="1"/>
  </si>
  <si>
    <t>（２）．国立大学・ベンチマーク大学平均</t>
    <rPh sb="4" eb="8">
      <t>コクリツダイガク</t>
    </rPh>
    <rPh sb="15" eb="17">
      <t>ダイガク</t>
    </rPh>
    <rPh sb="17" eb="19">
      <t>ヘイキン</t>
    </rPh>
    <phoneticPr fontId="1"/>
  </si>
  <si>
    <t>５年間平均</t>
    <rPh sb="1" eb="3">
      <t>ネンカン</t>
    </rPh>
    <rPh sb="3" eb="5">
      <t>ヘイキン</t>
    </rPh>
    <phoneticPr fontId="1"/>
  </si>
  <si>
    <t>増減</t>
    <rPh sb="0" eb="2">
      <t>ゾウゲン</t>
    </rPh>
    <phoneticPr fontId="1"/>
  </si>
  <si>
    <t>（１）．総計</t>
    <rPh sb="4" eb="6">
      <t>ソウケイ</t>
    </rPh>
    <phoneticPr fontId="1"/>
  </si>
  <si>
    <t>18-2.受託研究（平均）</t>
    <rPh sb="5" eb="9">
      <t>ジュタクケンキュウ</t>
    </rPh>
    <rPh sb="10" eb="12">
      <t>ヘイキン</t>
    </rPh>
    <phoneticPr fontId="1"/>
  </si>
  <si>
    <t>隔年で増減</t>
    <rPh sb="0" eb="2">
      <t>カクネン</t>
    </rPh>
    <rPh sb="3" eb="5">
      <t>ゾウゲン</t>
    </rPh>
    <phoneticPr fontId="1"/>
  </si>
  <si>
    <t>―</t>
    <phoneticPr fontId="1"/>
  </si>
  <si>
    <t>A</t>
  </si>
  <si>
    <t>E</t>
  </si>
  <si>
    <t>B</t>
  </si>
  <si>
    <t>C</t>
  </si>
  <si>
    <t>D</t>
  </si>
  <si>
    <t>G</t>
  </si>
  <si>
    <t>H</t>
  </si>
  <si>
    <t>F</t>
  </si>
  <si>
    <t>ベンチマーク大学平均</t>
    <rPh sb="6" eb="10">
      <t>ダイガクヘイキン</t>
    </rPh>
    <phoneticPr fontId="1"/>
  </si>
  <si>
    <t>国立大学平均</t>
    <rPh sb="0" eb="4">
      <t>コクリツダイガク</t>
    </rPh>
    <rPh sb="4" eb="6">
      <t>ヘイキン</t>
    </rPh>
    <phoneticPr fontId="1"/>
  </si>
  <si>
    <t>データ個数</t>
    <rPh sb="3" eb="5">
      <t>コスウ</t>
    </rPh>
    <phoneticPr fontId="1"/>
  </si>
  <si>
    <t>18-1．受託研究</t>
    <rPh sb="5" eb="9">
      <t>ジュタクケンキュウ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</si>
  <si>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</si>
  <si>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■国立大学平均</t>
    <rPh sb="1" eb="5">
      <t>コクリツダイガク</t>
    </rPh>
    <rPh sb="5" eb="7">
      <t>ヘイキン</t>
    </rPh>
    <phoneticPr fontId="1"/>
  </si>
  <si>
    <t>■ベンチマーク大学平均</t>
    <rPh sb="7" eb="9">
      <t>ダイガク</t>
    </rPh>
    <rPh sb="9" eb="11">
      <t>ヘイキン</t>
    </rPh>
    <phoneticPr fontId="1"/>
  </si>
  <si>
    <t>（国内）受入額
《単位：千円》</t>
    <rPh sb="1" eb="3">
      <t>コクナイ</t>
    </rPh>
    <rPh sb="9" eb="11">
      <t>タンイ</t>
    </rPh>
    <rPh sb="12" eb="14">
      <t>センエン</t>
    </rPh>
    <phoneticPr fontId="1"/>
  </si>
  <si>
    <t>（国外）受入額
《単位：千円》</t>
    <rPh sb="1" eb="3">
      <t>コクガイ</t>
    </rPh>
    <phoneticPr fontId="1"/>
  </si>
  <si>
    <t>受入額合計
《単位：千円》</t>
    <rPh sb="0" eb="3">
      <t>ウケイレガク</t>
    </rPh>
    <rPh sb="3" eb="5">
      <t>ゴウケイ</t>
    </rPh>
    <phoneticPr fontId="1"/>
  </si>
  <si>
    <t>（国内）受入額
《単位：千円》</t>
    <rPh sb="1" eb="3">
      <t>コクナイ</t>
    </rPh>
    <phoneticPr fontId="1"/>
  </si>
  <si>
    <t>【グラフシート】</t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</si>
  <si>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</si>
  <si>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</si>
  <si>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（３）．全国立大学一覧</t>
    <rPh sb="4" eb="11">
      <t>ゼンコクリツダイガクイチラン</t>
    </rPh>
    <phoneticPr fontId="1"/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</si>
  <si>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</si>
  <si>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</si>
  <si>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</si>
  <si>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</si>
  <si>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</si>
  <si>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</si>
  <si>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</si>
  <si>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</si>
  <si>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</si>
  <si>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</si>
  <si>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</si>
  <si>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</si>
  <si>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</si>
  <si>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</si>
  <si>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</si>
  <si>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</si>
  <si>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</si>
  <si>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</si>
  <si>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</si>
  <si>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</si>
  <si>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</si>
  <si>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</si>
  <si>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</si>
  <si>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</si>
  <si>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</si>
  <si>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</si>
  <si>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</si>
  <si>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</si>
  <si>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</si>
  <si>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</si>
  <si>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</si>
  <si>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</si>
  <si>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</si>
  <si>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</si>
  <si>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</si>
  <si>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</si>
  <si>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</si>
  <si>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</si>
  <si>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</si>
  <si>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</si>
  <si>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</si>
  <si>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</si>
  <si>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</si>
  <si>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</si>
  <si>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</si>
  <si>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</si>
  <si>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</si>
  <si>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</si>
  <si>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</si>
  <si>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</si>
  <si>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</si>
  <si>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</si>
  <si>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</si>
  <si>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</si>
  <si>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</si>
  <si>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</si>
  <si>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</si>
  <si>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</si>
  <si>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</si>
  <si>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</si>
  <si>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</si>
  <si>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</si>
  <si>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</si>
  <si>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</si>
  <si>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</si>
  <si>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</si>
  <si>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</si>
  <si>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</si>
  <si>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</si>
  <si>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</si>
  <si>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</si>
  <si>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</si>
  <si>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</si>
  <si>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</si>
  <si>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</si>
  <si>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</si>
  <si>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</si>
  <si>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</si>
  <si>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</si>
  <si>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</si>
  <si>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</si>
  <si>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</si>
  <si>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</si>
  <si>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</si>
  <si>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</si>
  <si>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</si>
  <si>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</si>
  <si>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</si>
  <si>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</si>
  <si>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</si>
  <si>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</si>
  <si>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</si>
  <si>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</si>
  <si>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</si>
  <si>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</si>
  <si>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</si>
  <si>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</si>
  <si>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</si>
  <si>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</si>
  <si>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</si>
  <si>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</si>
  <si>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</si>
  <si>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</si>
  <si>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</si>
  <si>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</si>
  <si>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</si>
  <si>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</si>
  <si>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</si>
  <si>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</si>
  <si>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</si>
  <si>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</si>
  <si>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</si>
  <si>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</si>
  <si>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受入金額の推移</t>
    <rPh sb="0" eb="2">
      <t>ウケイ</t>
    </rPh>
    <rPh sb="2" eb="4">
      <t>キンガク</t>
    </rPh>
    <rPh sb="5" eb="7">
      <t>スイイ</t>
    </rPh>
    <phoneticPr fontId="1"/>
  </si>
  <si>
    <t>受入件数の推移</t>
    <rPh sb="0" eb="2">
      <t>ウケイ</t>
    </rPh>
    <rPh sb="2" eb="4">
      <t>ケンスウ</t>
    </rPh>
    <rPh sb="5" eb="7">
      <t>スイイ</t>
    </rPh>
    <phoneticPr fontId="1"/>
  </si>
  <si>
    <t>受入金額</t>
    <rPh sb="0" eb="2">
      <t>ウケイレ</t>
    </rPh>
    <rPh sb="2" eb="4">
      <t>キンガク</t>
    </rPh>
    <phoneticPr fontId="1"/>
  </si>
  <si>
    <t>受入件数</t>
    <rPh sb="0" eb="2">
      <t>ウケイレ</t>
    </rPh>
    <rPh sb="2" eb="4">
      <t>ケンスウ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</si>
  <si>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</si>
  <si>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</si>
  <si>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</si>
  <si>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</si>
  <si>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文部科学省「産学連携等実施状況調査」を加工して作成（https://www.mext.go.jp/a_menu/shinkou/sangaku/sangakub.htm）</t>
    <rPh sb="11" eb="15">
      <t>ジッシジョウキョウ</t>
    </rPh>
    <phoneticPr fontId="1"/>
  </si>
  <si>
    <t>18-1.2022</t>
    <phoneticPr fontId="1"/>
  </si>
  <si>
    <t>最新年度のみ増加</t>
  </si>
  <si>
    <t>総合計</t>
    <rPh sb="0" eb="3">
      <t>ソウゴウケイ</t>
    </rPh>
    <phoneticPr fontId="1"/>
  </si>
  <si>
    <t>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</si>
</sst>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\(#,##0\)"/>
    <numFmt numFmtId="177" formatCode="#,##0_);[Red]\(#,##0\)"/>
    <numFmt numFmtId="178" formatCode="#,##0_ "/>
    <numFmt numFmtId="179" formatCode="0.0"/>
    <numFmt numFmtId="180" formatCode="#,##0.0&quot;件&quot;"/>
    <numFmt numFmtId="181" formatCode="#,##0.0_);[Red]\(#,##0.0\)"/>
    <numFmt numFmtId="182" formatCode="#,##0.0&quot;百万円&quot;"/>
    <numFmt numFmtId="183" formatCode="#,##0.0_ "/>
    <numFmt numFmtId="184" formatCode="#,##0.0&quot;千円&quot;"/>
    <numFmt numFmtId="185" formatCode="\+#,##0.0&quot;千円&quot;;\-#,##0.0&quot;千円&quot;;&quot;±0千円&quot;"/>
    <numFmt numFmtId="186" formatCode="\+#,##0.0&quot;件&quot;;\-#,##0.0&quot;件&quot;;&quot;±0件&quot;"/>
    <numFmt numFmtId="187" formatCode="\+#,##0.0&quot;百万円&quot;;\-#,##0.0&quot;百万円&quot;;&quot;±0円&quot;"/>
    <numFmt numFmtId="188" formatCode="#,##0.0_);\(#,##0.0\)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System"/>
      <family val="2"/>
    </font>
    <font>
      <sz val="11"/>
      <name val="ＭＳ Ｐ明朝"/>
      <family val="1"/>
      <charset val="128"/>
    </font>
    <font>
      <sz val="11"/>
      <color rgb="FFFF00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2" xfId="0" applyBorder="1" applyAlignment="1">
      <alignment horizontal="center" vertical="center"/>
    </xf>
    <xf numFmtId="38" fontId="9" fillId="0" borderId="13" xfId="2" applyFont="1" applyBorder="1" applyAlignment="1">
      <alignment horizontal="center" vertical="center" wrapText="1"/>
    </xf>
    <xf numFmtId="177" fontId="9" fillId="0" borderId="14" xfId="8" applyNumberFormat="1" applyFont="1" applyBorder="1" applyAlignment="1">
      <alignment horizontal="center" vertical="center" wrapText="1"/>
    </xf>
    <xf numFmtId="0" fontId="9" fillId="0" borderId="14" xfId="8" applyFont="1" applyBorder="1" applyAlignment="1">
      <alignment horizontal="center" vertical="center" wrapText="1"/>
    </xf>
    <xf numFmtId="178" fontId="9" fillId="0" borderId="16" xfId="8" applyNumberFormat="1" applyFont="1" applyBorder="1" applyAlignment="1">
      <alignment horizontal="center" vertical="center" wrapText="1"/>
    </xf>
    <xf numFmtId="178" fontId="9" fillId="0" borderId="17" xfId="8" applyNumberFormat="1" applyFont="1" applyBorder="1" applyAlignment="1">
      <alignment horizontal="center" vertical="center" wrapText="1"/>
    </xf>
    <xf numFmtId="0" fontId="0" fillId="4" borderId="18" xfId="0" applyFill="1" applyBorder="1">
      <alignment vertical="center"/>
    </xf>
    <xf numFmtId="178" fontId="0" fillId="4" borderId="13" xfId="0" applyNumberFormat="1" applyFill="1" applyBorder="1">
      <alignment vertical="center"/>
    </xf>
    <xf numFmtId="178" fontId="0" fillId="4" borderId="14" xfId="0" applyNumberFormat="1" applyFill="1" applyBorder="1">
      <alignment vertical="center"/>
    </xf>
    <xf numFmtId="178" fontId="0" fillId="4" borderId="19" xfId="0" applyNumberFormat="1" applyFill="1" applyBorder="1">
      <alignment vertical="center"/>
    </xf>
    <xf numFmtId="178" fontId="0" fillId="4" borderId="20" xfId="0" applyNumberFormat="1" applyFill="1" applyBorder="1">
      <alignment vertical="center"/>
    </xf>
    <xf numFmtId="178" fontId="0" fillId="4" borderId="21" xfId="0" applyNumberFormat="1" applyFill="1" applyBorder="1">
      <alignment vertical="center"/>
    </xf>
    <xf numFmtId="178" fontId="0" fillId="4" borderId="17" xfId="0" applyNumberFormat="1" applyFill="1" applyBorder="1">
      <alignment vertical="center"/>
    </xf>
    <xf numFmtId="0" fontId="0" fillId="0" borderId="22" xfId="0" applyBorder="1">
      <alignment vertical="center"/>
    </xf>
    <xf numFmtId="178" fontId="0" fillId="0" borderId="23" xfId="0" applyNumberFormat="1" applyBorder="1">
      <alignment vertical="center"/>
    </xf>
    <xf numFmtId="178" fontId="0" fillId="0" borderId="24" xfId="0" applyNumberFormat="1" applyBorder="1">
      <alignment vertical="center"/>
    </xf>
    <xf numFmtId="178" fontId="0" fillId="0" borderId="25" xfId="0" applyNumberFormat="1" applyFill="1" applyBorder="1">
      <alignment vertical="center"/>
    </xf>
    <xf numFmtId="178" fontId="0" fillId="0" borderId="24" xfId="0" applyNumberFormat="1" applyFill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178" fontId="0" fillId="0" borderId="29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33" xfId="0" applyNumberFormat="1" applyBorder="1">
      <alignment vertical="center"/>
    </xf>
    <xf numFmtId="178" fontId="0" fillId="0" borderId="34" xfId="0" applyNumberFormat="1" applyBorder="1">
      <alignment vertical="center"/>
    </xf>
    <xf numFmtId="178" fontId="10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38" fontId="9" fillId="0" borderId="37" xfId="2" applyFont="1" applyFill="1" applyBorder="1" applyAlignment="1">
      <alignment horizontal="center" vertical="center" wrapText="1"/>
    </xf>
    <xf numFmtId="177" fontId="9" fillId="0" borderId="38" xfId="8" applyNumberFormat="1" applyFont="1" applyFill="1" applyBorder="1" applyAlignment="1">
      <alignment horizontal="center" vertical="center" wrapText="1"/>
    </xf>
    <xf numFmtId="177" fontId="9" fillId="0" borderId="10" xfId="8" applyNumberFormat="1" applyFont="1" applyFill="1" applyBorder="1" applyAlignment="1">
      <alignment horizontal="center" vertical="center" wrapText="1"/>
    </xf>
    <xf numFmtId="178" fontId="9" fillId="0" borderId="39" xfId="8" applyNumberFormat="1" applyFont="1" applyFill="1" applyBorder="1" applyAlignment="1">
      <alignment horizontal="center" vertical="center" wrapText="1"/>
    </xf>
    <xf numFmtId="178" fontId="9" fillId="0" borderId="40" xfId="8" applyNumberFormat="1" applyFont="1" applyFill="1" applyBorder="1" applyAlignment="1">
      <alignment horizontal="center" vertical="center" wrapText="1"/>
    </xf>
    <xf numFmtId="178" fontId="9" fillId="0" borderId="11" xfId="8" applyNumberFormat="1" applyFont="1" applyFill="1" applyBorder="1" applyAlignment="1">
      <alignment horizontal="center" vertical="center" wrapText="1"/>
    </xf>
    <xf numFmtId="178" fontId="9" fillId="0" borderId="41" xfId="8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2" xfId="0" applyFill="1" applyBorder="1">
      <alignment vertical="center"/>
    </xf>
    <xf numFmtId="178" fontId="0" fillId="0" borderId="23" xfId="0" applyNumberFormat="1" applyFill="1" applyBorder="1">
      <alignment vertical="center"/>
    </xf>
    <xf numFmtId="177" fontId="0" fillId="0" borderId="1" xfId="7" applyNumberFormat="1" applyFont="1" applyFill="1" applyBorder="1">
      <alignment vertical="center"/>
    </xf>
    <xf numFmtId="177" fontId="0" fillId="0" borderId="12" xfId="0" applyNumberFormat="1" applyFill="1" applyBorder="1">
      <alignment vertical="center"/>
    </xf>
    <xf numFmtId="178" fontId="0" fillId="0" borderId="42" xfId="0" applyNumberFormat="1" applyFill="1" applyBorder="1">
      <alignment vertical="center"/>
    </xf>
    <xf numFmtId="178" fontId="0" fillId="0" borderId="43" xfId="0" applyNumberFormat="1" applyFill="1" applyBorder="1">
      <alignment vertical="center"/>
    </xf>
    <xf numFmtId="0" fontId="0" fillId="0" borderId="12" xfId="0" applyBorder="1">
      <alignment vertical="center"/>
    </xf>
    <xf numFmtId="177" fontId="0" fillId="0" borderId="1" xfId="7" applyNumberFormat="1" applyFont="1" applyBorder="1">
      <alignment vertical="center"/>
    </xf>
    <xf numFmtId="177" fontId="0" fillId="0" borderId="12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42" xfId="0" applyNumberFormat="1" applyBorder="1">
      <alignment vertical="center"/>
    </xf>
    <xf numFmtId="178" fontId="0" fillId="0" borderId="43" xfId="0" applyNumberFormat="1" applyBorder="1">
      <alignment vertical="center"/>
    </xf>
    <xf numFmtId="0" fontId="0" fillId="4" borderId="12" xfId="0" applyFill="1" applyBorder="1">
      <alignment vertical="center"/>
    </xf>
    <xf numFmtId="178" fontId="0" fillId="4" borderId="23" xfId="0" applyNumberFormat="1" applyFill="1" applyBorder="1">
      <alignment vertical="center"/>
    </xf>
    <xf numFmtId="177" fontId="0" fillId="4" borderId="1" xfId="7" applyNumberFormat="1" applyFont="1" applyFill="1" applyBorder="1">
      <alignment vertical="center"/>
    </xf>
    <xf numFmtId="177" fontId="0" fillId="4" borderId="12" xfId="0" applyNumberFormat="1" applyFill="1" applyBorder="1">
      <alignment vertical="center"/>
    </xf>
    <xf numFmtId="178" fontId="0" fillId="4" borderId="25" xfId="0" applyNumberFormat="1" applyFill="1" applyBorder="1">
      <alignment vertical="center"/>
    </xf>
    <xf numFmtId="178" fontId="0" fillId="4" borderId="24" xfId="0" applyNumberFormat="1" applyFill="1" applyBorder="1">
      <alignment vertical="center"/>
    </xf>
    <xf numFmtId="178" fontId="0" fillId="4" borderId="42" xfId="0" applyNumberFormat="1" applyFill="1" applyBorder="1">
      <alignment vertical="center"/>
    </xf>
    <xf numFmtId="178" fontId="0" fillId="4" borderId="43" xfId="0" applyNumberFormat="1" applyFill="1" applyBorder="1">
      <alignment vertical="center"/>
    </xf>
    <xf numFmtId="177" fontId="0" fillId="0" borderId="30" xfId="7" applyNumberFormat="1" applyFont="1" applyBorder="1">
      <alignment vertical="center"/>
    </xf>
    <xf numFmtId="177" fontId="0" fillId="0" borderId="44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45" xfId="0" applyNumberFormat="1" applyBorder="1">
      <alignment vertical="center"/>
    </xf>
    <xf numFmtId="178" fontId="0" fillId="0" borderId="46" xfId="0" applyNumberFormat="1" applyBorder="1">
      <alignment vertical="center"/>
    </xf>
    <xf numFmtId="177" fontId="10" fillId="0" borderId="0" xfId="0" applyNumberFormat="1" applyFont="1">
      <alignment vertical="center"/>
    </xf>
    <xf numFmtId="38" fontId="9" fillId="0" borderId="37" xfId="2" applyFont="1" applyBorder="1" applyAlignment="1">
      <alignment horizontal="center" vertical="center" wrapText="1"/>
    </xf>
    <xf numFmtId="177" fontId="9" fillId="0" borderId="38" xfId="8" applyNumberFormat="1" applyFont="1" applyBorder="1" applyAlignment="1">
      <alignment horizontal="center" vertical="center" wrapText="1"/>
    </xf>
    <xf numFmtId="177" fontId="9" fillId="0" borderId="10" xfId="8" applyNumberFormat="1" applyFont="1" applyBorder="1" applyAlignment="1">
      <alignment horizontal="center" vertical="center" wrapText="1"/>
    </xf>
    <xf numFmtId="178" fontId="9" fillId="0" borderId="39" xfId="8" applyNumberFormat="1" applyFont="1" applyBorder="1" applyAlignment="1">
      <alignment horizontal="center" vertical="center" wrapText="1"/>
    </xf>
    <xf numFmtId="178" fontId="9" fillId="0" borderId="40" xfId="8" applyNumberFormat="1" applyFont="1" applyBorder="1" applyAlignment="1">
      <alignment horizontal="center" vertical="center" wrapText="1"/>
    </xf>
    <xf numFmtId="178" fontId="9" fillId="0" borderId="11" xfId="8" applyNumberFormat="1" applyFont="1" applyBorder="1" applyAlignment="1">
      <alignment horizontal="center" vertical="center" wrapText="1"/>
    </xf>
    <xf numFmtId="178" fontId="9" fillId="0" borderId="41" xfId="8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2" fillId="0" borderId="47" xfId="9" applyBorder="1" applyAlignment="1">
      <alignment horizontal="center" vertical="center"/>
    </xf>
    <xf numFmtId="0" fontId="12" fillId="0" borderId="1" xfId="9" applyBorder="1" applyAlignment="1">
      <alignment vertical="center" wrapText="1"/>
    </xf>
    <xf numFmtId="0" fontId="12" fillId="0" borderId="1" xfId="9" applyBorder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5" borderId="0" xfId="0" applyFill="1">
      <alignment vertical="center"/>
    </xf>
    <xf numFmtId="0" fontId="0" fillId="8" borderId="0" xfId="0" applyFill="1">
      <alignment vertical="center"/>
    </xf>
    <xf numFmtId="0" fontId="12" fillId="0" borderId="1" xfId="9" applyBorder="1" applyAlignment="1">
      <alignment horizontal="center" vertical="center" wrapText="1"/>
    </xf>
    <xf numFmtId="183" fontId="0" fillId="0" borderId="23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24" xfId="0" applyNumberFormat="1" applyBorder="1">
      <alignment vertical="center"/>
    </xf>
    <xf numFmtId="183" fontId="0" fillId="0" borderId="25" xfId="0" applyNumberFormat="1" applyFill="1" applyBorder="1">
      <alignment vertical="center"/>
    </xf>
    <xf numFmtId="183" fontId="0" fillId="0" borderId="24" xfId="0" applyNumberFormat="1" applyFill="1" applyBorder="1">
      <alignment vertical="center"/>
    </xf>
    <xf numFmtId="183" fontId="0" fillId="0" borderId="29" xfId="0" applyNumberFormat="1" applyBorder="1">
      <alignment vertical="center"/>
    </xf>
    <xf numFmtId="183" fontId="0" fillId="0" borderId="30" xfId="0" applyNumberFormat="1" applyBorder="1">
      <alignment vertical="center"/>
    </xf>
    <xf numFmtId="183" fontId="0" fillId="0" borderId="31" xfId="0" applyNumberFormat="1" applyBorder="1">
      <alignment vertical="center"/>
    </xf>
    <xf numFmtId="183" fontId="0" fillId="0" borderId="32" xfId="0" applyNumberFormat="1" applyFill="1" applyBorder="1">
      <alignment vertical="center"/>
    </xf>
    <xf numFmtId="183" fontId="0" fillId="0" borderId="31" xfId="0" applyNumberForma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85" fontId="5" fillId="0" borderId="1" xfId="0" applyNumberFormat="1" applyFont="1" applyBorder="1" applyAlignment="1">
      <alignment horizontal="center" vertical="center"/>
    </xf>
    <xf numFmtId="186" fontId="5" fillId="0" borderId="1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 shrinkToFit="1"/>
    </xf>
    <xf numFmtId="187" fontId="5" fillId="0" borderId="1" xfId="0" applyNumberFormat="1" applyFont="1" applyBorder="1" applyAlignment="1">
      <alignment horizontal="center" vertical="center" shrinkToFit="1"/>
    </xf>
    <xf numFmtId="187" fontId="5" fillId="0" borderId="1" xfId="0" applyNumberFormat="1" applyFont="1" applyBorder="1" applyAlignment="1">
      <alignment horizontal="center" vertical="center"/>
    </xf>
    <xf numFmtId="178" fontId="9" fillId="0" borderId="21" xfId="8" applyNumberFormat="1" applyFont="1" applyBorder="1" applyAlignment="1">
      <alignment horizontal="center" vertical="center" wrapText="1"/>
    </xf>
    <xf numFmtId="178" fontId="0" fillId="4" borderId="35" xfId="0" applyNumberFormat="1" applyFill="1" applyBorder="1">
      <alignment vertical="center"/>
    </xf>
    <xf numFmtId="178" fontId="9" fillId="0" borderId="54" xfId="8" applyNumberFormat="1" applyFont="1" applyBorder="1" applyAlignment="1">
      <alignment horizontal="center" vertical="center" wrapText="1"/>
    </xf>
    <xf numFmtId="178" fontId="9" fillId="0" borderId="55" xfId="8" applyNumberFormat="1" applyFont="1" applyBorder="1" applyAlignment="1">
      <alignment horizontal="center" vertical="center" wrapText="1"/>
    </xf>
    <xf numFmtId="0" fontId="13" fillId="0" borderId="0" xfId="0" applyFont="1" applyProtection="1">
      <alignment vertical="center"/>
    </xf>
    <xf numFmtId="0" fontId="16" fillId="0" borderId="47" xfId="9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7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10" borderId="0" xfId="0" applyFont="1" applyFill="1" applyAlignment="1" applyProtection="1">
      <alignment horizontal="center" vertical="center"/>
    </xf>
    <xf numFmtId="0" fontId="13" fillId="5" borderId="2" xfId="0" applyFont="1" applyFill="1" applyBorder="1" applyProtection="1">
      <alignment vertical="center"/>
    </xf>
    <xf numFmtId="0" fontId="13" fillId="5" borderId="3" xfId="0" applyFont="1" applyFill="1" applyBorder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vertical="center" shrinkToFit="1"/>
    </xf>
    <xf numFmtId="0" fontId="6" fillId="5" borderId="3" xfId="0" applyFont="1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13" fillId="5" borderId="4" xfId="0" applyFont="1" applyFill="1" applyBorder="1" applyProtection="1">
      <alignment vertical="center"/>
    </xf>
    <xf numFmtId="0" fontId="13" fillId="5" borderId="5" xfId="0" applyFont="1" applyFill="1" applyBorder="1" applyProtection="1">
      <alignment vertical="center"/>
    </xf>
    <xf numFmtId="0" fontId="13" fillId="5" borderId="0" xfId="0" applyFont="1" applyFill="1" applyBorder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6" xfId="0" applyFont="1" applyFill="1" applyBorder="1" applyProtection="1">
      <alignment vertical="center"/>
    </xf>
    <xf numFmtId="0" fontId="13" fillId="4" borderId="1" xfId="0" applyFont="1" applyFill="1" applyBorder="1" applyProtection="1">
      <alignment vertical="center"/>
    </xf>
    <xf numFmtId="0" fontId="6" fillId="0" borderId="23" xfId="0" applyFont="1" applyBorder="1" applyAlignment="1" applyProtection="1">
      <alignment horizontal="center" vertical="center" shrinkToFit="1"/>
    </xf>
    <xf numFmtId="9" fontId="6" fillId="0" borderId="42" xfId="0" applyNumberFormat="1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/>
    </xf>
    <xf numFmtId="0" fontId="6" fillId="7" borderId="38" xfId="0" applyFont="1" applyFill="1" applyBorder="1" applyAlignment="1" applyProtection="1">
      <alignment horizontal="center" vertical="center" shrinkToFit="1"/>
    </xf>
    <xf numFmtId="0" fontId="6" fillId="7" borderId="41" xfId="0" applyFont="1" applyFill="1" applyBorder="1" applyAlignment="1" applyProtection="1">
      <alignment horizontal="center" vertical="center" shrinkToFit="1"/>
    </xf>
    <xf numFmtId="0" fontId="6" fillId="6" borderId="38" xfId="0" applyFont="1" applyFill="1" applyBorder="1" applyAlignment="1" applyProtection="1">
      <alignment horizontal="center" vertical="center" shrinkToFit="1"/>
    </xf>
    <xf numFmtId="0" fontId="6" fillId="6" borderId="41" xfId="0" applyFont="1" applyFill="1" applyBorder="1" applyAlignment="1" applyProtection="1">
      <alignment horizontal="center" vertical="center" shrinkToFit="1"/>
    </xf>
    <xf numFmtId="0" fontId="13" fillId="0" borderId="1" xfId="3" applyFont="1" applyBorder="1" applyProtection="1"/>
    <xf numFmtId="181" fontId="6" fillId="0" borderId="23" xfId="0" applyNumberFormat="1" applyFont="1" applyBorder="1" applyAlignment="1" applyProtection="1">
      <alignment horizontal="center" vertical="center" shrinkToFit="1"/>
    </xf>
    <xf numFmtId="181" fontId="6" fillId="0" borderId="42" xfId="0" applyNumberFormat="1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177" fontId="6" fillId="0" borderId="23" xfId="0" applyNumberFormat="1" applyFont="1" applyBorder="1" applyAlignment="1" applyProtection="1">
      <alignment horizontal="center" vertical="center"/>
    </xf>
    <xf numFmtId="179" fontId="6" fillId="0" borderId="1" xfId="0" applyNumberFormat="1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181" fontId="6" fillId="0" borderId="29" xfId="0" applyNumberFormat="1" applyFont="1" applyBorder="1" applyAlignment="1" applyProtection="1">
      <alignment horizontal="center" vertical="center" shrinkToFit="1"/>
    </xf>
    <xf numFmtId="181" fontId="6" fillId="0" borderId="45" xfId="0" applyNumberFormat="1" applyFont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 shrinkToFit="1"/>
    </xf>
    <xf numFmtId="177" fontId="6" fillId="0" borderId="29" xfId="0" applyNumberFormat="1" applyFont="1" applyBorder="1" applyAlignment="1" applyProtection="1">
      <alignment horizontal="center" vertical="center"/>
    </xf>
    <xf numFmtId="179" fontId="6" fillId="0" borderId="30" xfId="0" applyNumberFormat="1" applyFont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177" fontId="6" fillId="0" borderId="30" xfId="0" applyNumberFormat="1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13" fillId="5" borderId="0" xfId="0" applyFont="1" applyFill="1" applyProtection="1">
      <alignment vertical="center"/>
    </xf>
    <xf numFmtId="0" fontId="13" fillId="3" borderId="1" xfId="0" applyFont="1" applyFill="1" applyBorder="1" applyProtection="1">
      <alignment vertical="center"/>
    </xf>
    <xf numFmtId="0" fontId="17" fillId="0" borderId="1" xfId="0" applyFont="1" applyFill="1" applyBorder="1" applyProtection="1">
      <alignment vertical="center"/>
    </xf>
    <xf numFmtId="0" fontId="13" fillId="0" borderId="1" xfId="0" applyFont="1" applyFill="1" applyBorder="1" applyProtection="1">
      <alignment vertical="center"/>
    </xf>
    <xf numFmtId="0" fontId="13" fillId="5" borderId="7" xfId="0" applyFont="1" applyFill="1" applyBorder="1" applyProtection="1">
      <alignment vertical="center"/>
    </xf>
    <xf numFmtId="0" fontId="13" fillId="5" borderId="8" xfId="0" applyFont="1" applyFill="1" applyBorder="1" applyProtection="1">
      <alignment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9" xfId="0" applyFont="1" applyFill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60" xfId="0" applyBorder="1">
      <alignment vertical="center"/>
    </xf>
    <xf numFmtId="178" fontId="0" fillId="0" borderId="61" xfId="0" applyNumberFormat="1" applyBorder="1">
      <alignment vertical="center"/>
    </xf>
    <xf numFmtId="178" fontId="0" fillId="0" borderId="62" xfId="0" applyNumberForma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88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NumberFormat="1" applyFont="1" applyProtection="1">
      <alignment vertical="center"/>
    </xf>
    <xf numFmtId="0" fontId="5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6" fillId="5" borderId="3" xfId="0" applyNumberFormat="1" applyFont="1" applyFill="1" applyBorder="1" applyProtection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30" xfId="0" applyNumberFormat="1" applyFont="1" applyBorder="1" applyAlignment="1" applyProtection="1">
      <alignment horizontal="center" vertical="center"/>
    </xf>
    <xf numFmtId="0" fontId="13" fillId="5" borderId="0" xfId="0" applyNumberFormat="1" applyFont="1" applyFill="1" applyProtection="1">
      <alignment vertical="center"/>
    </xf>
    <xf numFmtId="0" fontId="13" fillId="5" borderId="8" xfId="0" applyNumberFormat="1" applyFont="1" applyFill="1" applyBorder="1" applyProtection="1">
      <alignment vertical="center"/>
    </xf>
    <xf numFmtId="0" fontId="0" fillId="0" borderId="0" xfId="0" applyNumberFormat="1" applyProtection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9" borderId="21" xfId="0" applyFont="1" applyFill="1" applyBorder="1" applyAlignment="1" applyProtection="1">
      <alignment horizontal="center" vertical="center" shrinkToFit="1"/>
    </xf>
    <xf numFmtId="0" fontId="6" fillId="9" borderId="36" xfId="0" applyFont="1" applyFill="1" applyBorder="1" applyAlignment="1" applyProtection="1">
      <alignment horizontal="center" vertical="center" shrinkToFi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18" fillId="11" borderId="36" xfId="0" applyFont="1" applyFill="1" applyBorder="1" applyAlignment="1" applyProtection="1">
      <alignment horizontal="center" vertical="center"/>
    </xf>
    <xf numFmtId="0" fontId="19" fillId="11" borderId="51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9" borderId="17" xfId="0" applyFont="1" applyFill="1" applyBorder="1" applyAlignment="1" applyProtection="1">
      <alignment horizontal="center" vertical="center"/>
    </xf>
    <xf numFmtId="0" fontId="6" fillId="9" borderId="43" xfId="0" applyFont="1" applyFill="1" applyBorder="1" applyAlignment="1" applyProtection="1">
      <alignment horizontal="center" vertical="center"/>
    </xf>
    <xf numFmtId="0" fontId="6" fillId="9" borderId="48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50" xfId="0" applyFont="1" applyFill="1" applyBorder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 vertical="center"/>
    </xf>
    <xf numFmtId="0" fontId="6" fillId="7" borderId="49" xfId="0" applyFont="1" applyFill="1" applyBorder="1" applyAlignment="1" applyProtection="1">
      <alignment horizontal="center" vertical="center" wrapText="1"/>
    </xf>
    <xf numFmtId="0" fontId="6" fillId="7" borderId="37" xfId="0" applyFont="1" applyFill="1" applyBorder="1" applyAlignment="1" applyProtection="1">
      <alignment horizontal="center" vertical="center" wrapText="1"/>
    </xf>
    <xf numFmtId="178" fontId="0" fillId="0" borderId="18" xfId="0" applyNumberFormat="1" applyFont="1" applyBorder="1" applyAlignment="1">
      <alignment horizontal="center" vertical="center"/>
    </xf>
    <xf numFmtId="178" fontId="0" fillId="0" borderId="35" xfId="0" applyNumberFormat="1" applyFont="1" applyBorder="1" applyAlignment="1">
      <alignment horizontal="center" vertical="center"/>
    </xf>
    <xf numFmtId="178" fontId="0" fillId="0" borderId="36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</cellXfs>
  <cellStyles count="10">
    <cellStyle name="パーセント" xfId="7" builtinId="5"/>
    <cellStyle name="ハイパーリンク" xfId="9" builtinId="8"/>
    <cellStyle name="桁区切り" xfId="2" builtinId="6"/>
    <cellStyle name="桁区切り 2 2" xfId="5" xr:uid="{00000000-0005-0000-0000-000003000000}"/>
    <cellStyle name="桁区切り 4" xfId="4" xr:uid="{00000000-0005-0000-0000-000004000000}"/>
    <cellStyle name="標準" xfId="0" builtinId="0"/>
    <cellStyle name="標準 2" xfId="1" xr:uid="{00000000-0005-0000-0000-000006000000}"/>
    <cellStyle name="標準 2 15" xfId="6" xr:uid="{00000000-0005-0000-0000-000007000000}"/>
    <cellStyle name="標準 2 2" xfId="8" xr:uid="{00000000-0005-0000-0000-000008000000}"/>
    <cellStyle name="標準 40" xfId="3" xr:uid="{00000000-0005-0000-0000-000009000000}"/>
  </cellStyles>
  <dxfs count="105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6668319922595"/>
          <c:y val="0.14819558287795992"/>
          <c:w val="0.74430342328840537"/>
          <c:h val="0.591007607360613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'18.グラフデータ'!$C$7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'18.グラフデータ'!$D$6:$H$6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'18.グラフデータ'!$D$7:$H$7</c:f>
              <c:numCache>
                <c:formatCode>#,##0_);\(#,##0\)</c:formatCode>
                <c:ptCount val="5"/>
                <c:pt idx="0">
                  <c:v>616072</c:v>
                </c:pt>
                <c:pt idx="1">
                  <c:v>480441</c:v>
                </c:pt>
                <c:pt idx="2">
                  <c:v>472018</c:v>
                </c:pt>
                <c:pt idx="3">
                  <c:v>404244</c:v>
                </c:pt>
                <c:pt idx="4">
                  <c:v>476329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0-462D-A72C-54E9A32A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'18.グラフデータ'!$C$8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'18.グラフデータ'!$D$6:$H$6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'18.グラフデータ'!$D$8:$H$8</c:f>
              <c:numCache>
                <c:formatCode>#,##0_);\(#,##0\)</c:formatCode>
                <c:ptCount val="5"/>
                <c:pt idx="0">
                  <c:v>79</c:v>
                </c:pt>
                <c:pt idx="1">
                  <c:v>65</c:v>
                </c:pt>
                <c:pt idx="2">
                  <c:v>71</c:v>
                </c:pt>
                <c:pt idx="3">
                  <c:v>64</c:v>
                </c:pt>
                <c:pt idx="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0-462D-A72C-54E9A32A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150000"/>
      </c:valAx>
      <c:valAx>
        <c:axId val="387448456"/>
        <c:scaling>
          <c:orientation val="minMax"/>
          <c:max val="10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2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63789628000734"/>
          <c:y val="0.13096396857923498"/>
          <c:w val="0.78557128458860181"/>
          <c:h val="0.631953551912568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'18.グラフデータ'!$C$12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'18.グラフデータ'!$D$11:$H$11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'18.グラフデータ'!$D$12:$H$12</c:f>
              <c:numCache>
                <c:formatCode>#,##0_);\(#,##0\)</c:formatCode>
                <c:ptCount val="5"/>
                <c:pt idx="0">
                  <c:v>183856</c:v>
                </c:pt>
                <c:pt idx="1">
                  <c:v>176276</c:v>
                </c:pt>
                <c:pt idx="2">
                  <c:v>188218</c:v>
                </c:pt>
                <c:pt idx="3">
                  <c:v>215480</c:v>
                </c:pt>
                <c:pt idx="4">
                  <c:v>230012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F1A-B39A-1263601D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'18.グラフデータ'!$C$13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'18.グラフデータ'!$D$11:$H$11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'18.グラフデータ'!$D$13:$H$13</c:f>
              <c:numCache>
                <c:formatCode>#,##0_);\(#,##0\)</c:formatCode>
                <c:ptCount val="5"/>
                <c:pt idx="0">
                  <c:v>16262</c:v>
                </c:pt>
                <c:pt idx="1">
                  <c:v>16081</c:v>
                </c:pt>
                <c:pt idx="2">
                  <c:v>16379</c:v>
                </c:pt>
                <c:pt idx="3">
                  <c:v>17820</c:v>
                </c:pt>
                <c:pt idx="4">
                  <c:v>17462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9-4F1A-B39A-1263601D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（百万円）</a:t>
                </a:r>
              </a:p>
            </c:rich>
          </c:tx>
          <c:layout>
            <c:manualLayout>
              <c:xMode val="edge"/>
              <c:yMode val="edge"/>
              <c:x val="4.4606316046667892E-2"/>
              <c:y val="2.56810678506375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50000"/>
      </c:valAx>
      <c:valAx>
        <c:axId val="387448456"/>
        <c:scaling>
          <c:orientation val="minMax"/>
          <c:min val="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400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32730128405364"/>
          <c:y val="0.14819558287795992"/>
          <c:w val="0.75978403792830707"/>
          <c:h val="0.63173623658752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'18.グラフデータ'!$C$17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'18.グラフデータ'!$D$16:$H$16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'18.グラフデータ'!$D$17:$H$17</c:f>
              <c:numCache>
                <c:formatCode>#,##0.0_);\(#,##0.0\)</c:formatCode>
                <c:ptCount val="5"/>
                <c:pt idx="0">
                  <c:v>2137.9</c:v>
                </c:pt>
                <c:pt idx="1">
                  <c:v>2049.6999999999998</c:v>
                </c:pt>
                <c:pt idx="2">
                  <c:v>2188.6</c:v>
                </c:pt>
                <c:pt idx="3">
                  <c:v>2505.6</c:v>
                </c:pt>
                <c:pt idx="4">
                  <c:v>2674.6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A-4CAD-8620-7BA2B9619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'18.グラフデータ'!$C$18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'18.グラフデータ'!$D$16:$H$16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'18.グラフデータ'!$D$18:$H$18</c:f>
              <c:numCache>
                <c:formatCode>#,##0.0_);\(#,##0.0\)</c:formatCode>
                <c:ptCount val="5"/>
                <c:pt idx="0">
                  <c:v>189.1</c:v>
                </c:pt>
                <c:pt idx="1">
                  <c:v>187</c:v>
                </c:pt>
                <c:pt idx="2">
                  <c:v>190.5</c:v>
                </c:pt>
                <c:pt idx="3">
                  <c:v>207.2</c:v>
                </c:pt>
                <c:pt idx="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A-4CAD-8620-7BA2B9619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（百万円）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600"/>
      </c:valAx>
      <c:valAx>
        <c:axId val="387448456"/>
        <c:scaling>
          <c:orientation val="minMax"/>
          <c:max val="300"/>
        </c:scaling>
        <c:delete val="0"/>
        <c:axPos val="r"/>
        <c:numFmt formatCode="#,##0.0_);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6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12561641853223"/>
          <c:y val="0.14819558287795992"/>
          <c:w val="0.74989330468867488"/>
          <c:h val="0.63173623658752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'18.グラフデータ'!$C$23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'18.グラフデータ'!$D$22:$H$22</c:f>
              <c:strCache>
                <c:ptCount val="5"/>
                <c:pt idx="0">
                  <c:v>H30(n=25)</c:v>
                </c:pt>
                <c:pt idx="1">
                  <c:v>R1(n=25)</c:v>
                </c:pt>
                <c:pt idx="2">
                  <c:v>R2(n=25)</c:v>
                </c:pt>
                <c:pt idx="3">
                  <c:v>R3(n=25)</c:v>
                </c:pt>
                <c:pt idx="4">
                  <c:v>R4(n=25)</c:v>
                </c:pt>
              </c:strCache>
            </c:strRef>
          </c:cat>
          <c:val>
            <c:numRef>
              <c:f>'18.グラフデータ'!$D$23:$H$23</c:f>
              <c:numCache>
                <c:formatCode>#,##0.0_);[Red]\(#,##0.0\)</c:formatCode>
                <c:ptCount val="5"/>
                <c:pt idx="0">
                  <c:v>978</c:v>
                </c:pt>
                <c:pt idx="1">
                  <c:v>904.9</c:v>
                </c:pt>
                <c:pt idx="2">
                  <c:v>948.6</c:v>
                </c:pt>
                <c:pt idx="3">
                  <c:v>1076.7</c:v>
                </c:pt>
                <c:pt idx="4">
                  <c:v>1075.4000000000001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3-495D-B556-3913B5AA2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'18.グラフデータ'!$C$24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'18.グラフデータ'!$D$22:$H$22</c:f>
              <c:strCache>
                <c:ptCount val="5"/>
                <c:pt idx="0">
                  <c:v>H30(n=25)</c:v>
                </c:pt>
                <c:pt idx="1">
                  <c:v>R1(n=25)</c:v>
                </c:pt>
                <c:pt idx="2">
                  <c:v>R2(n=25)</c:v>
                </c:pt>
                <c:pt idx="3">
                  <c:v>R3(n=25)</c:v>
                </c:pt>
                <c:pt idx="4">
                  <c:v>R4(n=25)</c:v>
                </c:pt>
              </c:strCache>
            </c:strRef>
          </c:cat>
          <c:val>
            <c:numRef>
              <c:f>'18.グラフデータ'!$D$24:$H$24</c:f>
              <c:numCache>
                <c:formatCode>#,##0.0_);[Red]\(#,##0.0\)</c:formatCode>
                <c:ptCount val="5"/>
                <c:pt idx="0">
                  <c:v>177.1</c:v>
                </c:pt>
                <c:pt idx="1">
                  <c:v>174.3</c:v>
                </c:pt>
                <c:pt idx="2">
                  <c:v>167.4</c:v>
                </c:pt>
                <c:pt idx="3">
                  <c:v>183</c:v>
                </c:pt>
                <c:pt idx="4">
                  <c:v>176.2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3-495D-B556-3913B5AA2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（百万円）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250"/>
      </c:valAx>
      <c:valAx>
        <c:axId val="387448456"/>
        <c:scaling>
          <c:orientation val="minMax"/>
          <c:max val="250"/>
          <c:min val="0"/>
        </c:scaling>
        <c:delete val="0"/>
        <c:axPos val="r"/>
        <c:numFmt formatCode="#,##0.0_);[Red]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5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22</xdr:row>
      <xdr:rowOff>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219074</xdr:rowOff>
    </xdr:from>
    <xdr:to>
      <xdr:col>10</xdr:col>
      <xdr:colOff>0</xdr:colOff>
      <xdr:row>41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</xdr:row>
      <xdr:rowOff>0</xdr:rowOff>
    </xdr:from>
    <xdr:to>
      <xdr:col>10</xdr:col>
      <xdr:colOff>3312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26</xdr:row>
      <xdr:rowOff>0</xdr:rowOff>
    </xdr:from>
    <xdr:to>
      <xdr:col>10</xdr:col>
      <xdr:colOff>3312</xdr:colOff>
      <xdr:row>42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0_&#32113;&#35336;&#12539;&#35519;&#26619;\00_&#27598;&#24180;&#24658;&#20363;&#35519;&#26619;&#65288;&#25919;&#24220;&#32113;&#35336;&#65289;\99_&#12501;&#12449;&#12463;&#12488;&#12502;&#12483;&#12463;&#65288;&#23398;&#26657;&#22522;&#26412;&#35519;&#26619;&#12434;&#22522;&#12395;&#20316;&#25104;&#12377;&#12427;&#65289;\2022&#24180;&#24230;\02_&#38917;&#30446;&#21029;&#20316;&#26989;&#12487;&#12540;&#12479;\01_&#22312;&#31821;&#32773;&#25968;\&#12304;&#12469;&#12531;&#12503;&#12523;&#12305;&#65297;_&#23398;&#2998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-1.学士課程"/>
      <sheetName val="1-1-1~6.学士課程(学部別)"/>
      <sheetName val="1-2.修士課程"/>
      <sheetName val="1-2-1~7.修士課程（専攻別）"/>
      <sheetName val="1-3.博士課程"/>
      <sheetName val="1-3-1~3.博士課程（専攻別）"/>
      <sheetName val="1-4.専門職学位課程"/>
      <sheetName val="1.グラフデータ"/>
      <sheetName val="1.経年データ（大学単位）"/>
      <sheetName val="1.経年データ（学部単位）"/>
      <sheetName val="1.経年データ（専攻単位）"/>
      <sheetName val="1-1-7.学士課程（平均）"/>
      <sheetName val="1-1.2017"/>
      <sheetName val="1-1.2018"/>
      <sheetName val="1-1.2019"/>
      <sheetName val="1-1.2020"/>
      <sheetName val="1-1.2021"/>
      <sheetName val="1-1-7.グラフデータ"/>
      <sheetName val="1-2-8.修士課程（平均）"/>
      <sheetName val="1-2.2017"/>
      <sheetName val="1-2.2018"/>
      <sheetName val="1-2.2019"/>
      <sheetName val="1-2.2020"/>
      <sheetName val="1-2.2021"/>
      <sheetName val="1-2-8.グラフデータ"/>
      <sheetName val="1-3-4.博士課程（平均）"/>
      <sheetName val="1-3.2017"/>
      <sheetName val="1-3.2018"/>
      <sheetName val="1-3.2019"/>
      <sheetName val="1-3.2020"/>
      <sheetName val="1-3.2021"/>
      <sheetName val="1-3-4.グラフデータ"/>
      <sheetName val="1-4-2.専門職学位課程（平均）"/>
      <sheetName val="1-4.2017"/>
      <sheetName val="1-4.2018"/>
      <sheetName val="1-4.2019"/>
      <sheetName val="1-4.2020"/>
      <sheetName val="1-4.2021"/>
      <sheetName val="1-4-2.グラフ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view="pageBreakPreview" zoomScale="115" zoomScaleNormal="100" zoomScaleSheetLayoutView="115" workbookViewId="0"/>
  </sheetViews>
  <sheetFormatPr defaultRowHeight="22.5" customHeight="1" x14ac:dyDescent="0.15"/>
  <cols>
    <col min="1" max="1" width="30.375" customWidth="1"/>
    <col min="2" max="2" width="30.5" customWidth="1"/>
    <col min="3" max="3" width="9" style="83"/>
  </cols>
  <sheetData>
    <row r="1" spans="1:1" ht="22.5" customHeight="1" x14ac:dyDescent="0.15">
      <c r="A1" t="s">
        <v>188</v>
      </c>
    </row>
    <row r="2" spans="1:1" ht="22.5" customHeight="1" x14ac:dyDescent="0.15">
      <c r="A2" t="s">
        <v>186</v>
      </c>
    </row>
    <row r="3" spans="1:1" ht="22.5" customHeight="1" x14ac:dyDescent="0.15">
      <c r="A3" s="3" t="s">
        <v>224</v>
      </c>
    </row>
    <row r="4" spans="1:1" ht="22.5" customHeight="1" x14ac:dyDescent="0.15">
      <c r="A4" s="82" t="s">
        <v>194</v>
      </c>
    </row>
    <row r="5" spans="1:1" ht="22.5" customHeight="1" x14ac:dyDescent="0.15">
      <c r="A5" s="82" t="s">
        <v>202</v>
      </c>
    </row>
    <row r="7" spans="1:1" ht="22.5" customHeight="1" x14ac:dyDescent="0.15">
      <c r="A7" s="90" t="s">
        <v>225</v>
      </c>
    </row>
    <row r="8" spans="1:1" ht="22.5" customHeight="1" x14ac:dyDescent="0.15">
      <c r="A8" s="81" t="s">
        <v>189</v>
      </c>
    </row>
    <row r="10" spans="1:1" ht="22.5" customHeight="1" x14ac:dyDescent="0.15">
      <c r="A10" s="91" t="s">
        <v>226</v>
      </c>
    </row>
    <row r="11" spans="1:1" ht="22.5" customHeight="1" x14ac:dyDescent="0.15">
      <c r="A11" s="92" t="s">
        <v>190</v>
      </c>
    </row>
    <row r="12" spans="1:1" ht="22.5" customHeight="1" x14ac:dyDescent="0.15">
      <c r="A12" s="92" t="s">
        <v>191</v>
      </c>
    </row>
    <row r="13" spans="1:1" ht="22.5" customHeight="1" x14ac:dyDescent="0.15">
      <c r="A13" s="92" t="s">
        <v>192</v>
      </c>
    </row>
    <row r="14" spans="1:1" ht="22.5" customHeight="1" x14ac:dyDescent="0.15">
      <c r="A14" s="92" t="s">
        <v>193</v>
      </c>
    </row>
    <row r="15" spans="1:1" ht="22.5" customHeight="1" x14ac:dyDescent="0.15">
      <c r="A15" s="92" t="s">
        <v>350</v>
      </c>
    </row>
    <row r="17" spans="1:4" ht="22.5" customHeight="1" x14ac:dyDescent="0.15">
      <c r="A17" s="2" t="s">
        <v>348</v>
      </c>
      <c r="B17" s="2"/>
      <c r="C17" s="2"/>
      <c r="D17" s="2"/>
    </row>
    <row r="18" spans="1:4" ht="22.5" customHeight="1" x14ac:dyDescent="0.15">
      <c r="A18" s="206" t="s">
        <v>349</v>
      </c>
      <c r="B18" s="207"/>
      <c r="C18" s="207"/>
      <c r="D18" s="208"/>
    </row>
    <row r="19" spans="1:4" ht="22.5" customHeight="1" x14ac:dyDescent="0.15">
      <c r="A19" s="209"/>
      <c r="B19" s="210"/>
      <c r="C19" s="210"/>
      <c r="D19" s="211"/>
    </row>
  </sheetData>
  <mergeCells count="1">
    <mergeCell ref="A18:D19"/>
  </mergeCells>
  <phoneticPr fontId="1"/>
  <hyperlinks>
    <hyperlink ref="A8" location="'18.グラフデータ'!A1" display="18.グラフデータ" xr:uid="{00000000-0004-0000-0000-000000000000}"/>
    <hyperlink ref="A11" location="'18-1.2018'!A1" display="18-1.2018" xr:uid="{00000000-0004-0000-0000-000003000000}"/>
    <hyperlink ref="A12" location="'18-1.2019'!A1" display="18-1.2019" xr:uid="{00000000-0004-0000-0000-000004000000}"/>
    <hyperlink ref="A13" location="'18-1.2020'!A1" display="18-1.2020" xr:uid="{00000000-0004-0000-0000-000005000000}"/>
    <hyperlink ref="A14" location="'18-1.2021'!A1" display="18-1.2021" xr:uid="{00000000-0004-0000-0000-000006000000}"/>
    <hyperlink ref="A4" location="'18-1.受託研究'!A1" display="18-1.受託研究" xr:uid="{00000000-0004-0000-0000-000007000000}"/>
    <hyperlink ref="A5" location="'18-2.受託研究（平均）'!A1" display="18-2.受託研究（平均）" xr:uid="{00000000-0004-0000-0000-000008000000}"/>
    <hyperlink ref="A15" location="'18-1.2022'!A1" display="18-1.2022" xr:uid="{D3CFF204-B69E-4C10-A007-D009DC3D0FF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style="84" customWidth="1"/>
    <col min="2" max="2" width="10.375" style="84" customWidth="1"/>
    <col min="3" max="3" width="9" style="84" bestFit="1" customWidth="1"/>
    <col min="4" max="4" width="12.25" style="84" customWidth="1"/>
    <col min="5" max="5" width="12" style="84" customWidth="1"/>
    <col min="6" max="6" width="2.875" style="84" customWidth="1"/>
    <col min="7" max="7" width="11.625" style="84" customWidth="1"/>
    <col min="8" max="8" width="9" style="84" bestFit="1" customWidth="1"/>
    <col min="9" max="9" width="12.25" style="84" customWidth="1"/>
    <col min="10" max="10" width="12" style="84" customWidth="1"/>
    <col min="11" max="11" width="0.625" style="84" customWidth="1"/>
    <col min="12" max="12" width="20.5" bestFit="1" customWidth="1"/>
    <col min="13" max="17" width="8.625" bestFit="1" customWidth="1"/>
  </cols>
  <sheetData>
    <row r="1" spans="1:12" ht="24" customHeight="1" thickBot="1" x14ac:dyDescent="0.2">
      <c r="A1" s="1" t="s">
        <v>3</v>
      </c>
      <c r="B1" s="1"/>
      <c r="C1" s="1"/>
      <c r="D1"/>
      <c r="E1"/>
      <c r="F1"/>
      <c r="G1"/>
      <c r="H1"/>
      <c r="I1"/>
      <c r="J1"/>
      <c r="K1"/>
      <c r="L1" s="80" t="s">
        <v>187</v>
      </c>
    </row>
    <row r="2" spans="1:12" ht="24" customHeight="1" x14ac:dyDescent="0.15">
      <c r="A2" s="1" t="s">
        <v>201</v>
      </c>
      <c r="B2" s="1"/>
      <c r="C2" s="1"/>
      <c r="D2"/>
      <c r="E2"/>
      <c r="F2"/>
      <c r="G2"/>
      <c r="H2"/>
      <c r="I2"/>
      <c r="J2"/>
      <c r="K2"/>
    </row>
    <row r="3" spans="1:12" x14ac:dyDescent="0.15">
      <c r="A3" s="1"/>
      <c r="B3" s="1"/>
      <c r="C3" s="1"/>
      <c r="D3"/>
      <c r="E3"/>
      <c r="F3"/>
      <c r="G3"/>
      <c r="H3"/>
      <c r="I3"/>
      <c r="J3"/>
      <c r="K3"/>
    </row>
    <row r="4" spans="1:12" s="4" customFormat="1" ht="18" customHeight="1" x14ac:dyDescent="0.15">
      <c r="A4" s="85"/>
      <c r="B4" s="5" t="s">
        <v>0</v>
      </c>
      <c r="C4" s="85"/>
      <c r="D4" s="85"/>
      <c r="E4" s="85"/>
      <c r="F4" s="85"/>
      <c r="G4" s="5"/>
      <c r="H4" s="85"/>
      <c r="I4" s="85"/>
      <c r="J4" s="85"/>
      <c r="K4" s="85"/>
    </row>
    <row r="5" spans="1:12" s="4" customFormat="1" ht="17.25" customHeight="1" x14ac:dyDescent="0.15">
      <c r="A5" s="86"/>
      <c r="B5" s="212" t="s">
        <v>341</v>
      </c>
      <c r="C5" s="103" t="s">
        <v>199</v>
      </c>
      <c r="D5" s="104">
        <f>AVERAGE('18.グラフデータ'!D7:H7)</f>
        <v>489820.8</v>
      </c>
      <c r="E5" s="214" t="str">
        <f>'18.グラフデータ'!AD7</f>
        <v>最新年度のみ増加</v>
      </c>
      <c r="F5" s="105"/>
      <c r="G5" s="212" t="s">
        <v>342</v>
      </c>
      <c r="H5" s="103" t="s">
        <v>199</v>
      </c>
      <c r="I5" s="106">
        <f>AVERAGE('18.グラフデータ'!D8:H8)</f>
        <v>72.2</v>
      </c>
      <c r="J5" s="214" t="str">
        <f>'18.グラフデータ'!AD8</f>
        <v>隔年で増減</v>
      </c>
      <c r="K5" s="87"/>
    </row>
    <row r="6" spans="1:12" s="4" customFormat="1" ht="17.25" customHeight="1" x14ac:dyDescent="0.15">
      <c r="A6" s="86"/>
      <c r="B6" s="213"/>
      <c r="C6" s="107" t="s">
        <v>200</v>
      </c>
      <c r="D6" s="108">
        <f>'18.グラフデータ'!H7-'18.グラフデータ'!D7</f>
        <v>-139743</v>
      </c>
      <c r="E6" s="215"/>
      <c r="F6" s="105"/>
      <c r="G6" s="213"/>
      <c r="H6" s="107" t="s">
        <v>200</v>
      </c>
      <c r="I6" s="109">
        <f>'18.グラフデータ'!H8-'18.グラフデータ'!D8</f>
        <v>3</v>
      </c>
      <c r="J6" s="215"/>
      <c r="K6" s="87"/>
    </row>
    <row r="7" spans="1:12" s="4" customFormat="1" ht="18.75" customHeight="1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2" s="4" customFormat="1" ht="18.75" customHeight="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2" s="4" customFormat="1" ht="18.75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2" s="4" customFormat="1" ht="18.75" customHeight="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2" s="4" customFormat="1" ht="18.75" customHeight="1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2" s="4" customFormat="1" ht="18.75" customHeight="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2" s="4" customFormat="1" ht="18.75" customHeight="1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2" s="4" customFormat="1" ht="18.75" customHeight="1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2" s="4" customFormat="1" ht="18.75" customHeight="1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2" s="4" customFormat="1" ht="18.75" customHeight="1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s="4" customFormat="1" ht="18.75" customHeight="1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s="4" customFormat="1" ht="18.75" customHeight="1" x14ac:dyDescent="0.1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1" s="4" customFormat="1" ht="18.7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1" s="4" customFormat="1" ht="18.75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s="4" customFormat="1" ht="18.75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1:11" s="4" customFormat="1" ht="18.75" customHeight="1" x14ac:dyDescent="0.1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1:11" s="4" customFormat="1" ht="9" customHeight="1" x14ac:dyDescent="0.1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s="4" customFormat="1" ht="18.75" customHeight="1" x14ac:dyDescent="0.15">
      <c r="A24" s="85"/>
      <c r="B24" s="5" t="s">
        <v>217</v>
      </c>
      <c r="C24" s="85"/>
      <c r="D24" s="85"/>
      <c r="E24" s="85"/>
      <c r="F24" s="85"/>
      <c r="G24" s="5"/>
      <c r="H24" s="85"/>
      <c r="I24" s="85"/>
      <c r="J24" s="85"/>
      <c r="K24" s="85"/>
    </row>
    <row r="25" spans="1:11" s="4" customFormat="1" ht="17.25" customHeight="1" x14ac:dyDescent="0.15">
      <c r="A25" s="86"/>
      <c r="B25" s="212" t="s">
        <v>341</v>
      </c>
      <c r="C25" s="103" t="s">
        <v>199</v>
      </c>
      <c r="D25" s="110">
        <f>AVERAGE('18.グラフデータ'!D12:H12)</f>
        <v>198768.4</v>
      </c>
      <c r="E25" s="214" t="str">
        <f>'18.グラフデータ'!AD12</f>
        <v>増加傾向⤴</v>
      </c>
      <c r="F25" s="105"/>
      <c r="G25" s="212" t="s">
        <v>342</v>
      </c>
      <c r="H25" s="103" t="s">
        <v>199</v>
      </c>
      <c r="I25" s="106">
        <f>AVERAGE('18.グラフデータ'!D13:H13)</f>
        <v>16800.8</v>
      </c>
      <c r="J25" s="214" t="str">
        <f>'18.グラフデータ'!AD13</f>
        <v>年度により増減</v>
      </c>
      <c r="K25" s="87"/>
    </row>
    <row r="26" spans="1:11" s="4" customFormat="1" ht="17.25" customHeight="1" x14ac:dyDescent="0.15">
      <c r="A26" s="86"/>
      <c r="B26" s="213"/>
      <c r="C26" s="107" t="s">
        <v>200</v>
      </c>
      <c r="D26" s="111">
        <f>'18.グラフデータ'!H12-'18.グラフデータ'!D12</f>
        <v>46156</v>
      </c>
      <c r="E26" s="215"/>
      <c r="F26" s="105"/>
      <c r="G26" s="213"/>
      <c r="H26" s="107" t="s">
        <v>200</v>
      </c>
      <c r="I26" s="109">
        <f>'18.グラフデータ'!H13-'18.グラフデータ'!D13</f>
        <v>1200</v>
      </c>
      <c r="J26" s="215"/>
      <c r="K26" s="87"/>
    </row>
    <row r="27" spans="1:11" s="4" customFormat="1" ht="18.75" customHeight="1" x14ac:dyDescent="0.1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s="4" customFormat="1" ht="18.75" customHeight="1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s="4" customFormat="1" ht="18.75" customHeight="1" x14ac:dyDescent="0.1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1" s="4" customFormat="1" ht="18.75" customHeight="1" x14ac:dyDescent="0.1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1" s="4" customFormat="1" ht="18.75" customHeight="1" x14ac:dyDescent="0.1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1" s="4" customFormat="1" ht="18.75" customHeight="1" x14ac:dyDescent="0.1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s="4" customFormat="1" ht="18.75" customHeight="1" x14ac:dyDescent="0.1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 s="4" customFormat="1" ht="18.75" customHeight="1" x14ac:dyDescent="0.1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 s="4" customFormat="1" ht="18.7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s="4" customFormat="1" ht="18.75" customHeight="1" x14ac:dyDescent="0.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s="4" customFormat="1" ht="18.75" customHeight="1" x14ac:dyDescent="0.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1:11" s="4" customFormat="1" ht="18.75" customHeight="1" x14ac:dyDescent="0.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1:11" s="4" customFormat="1" ht="18.75" customHeight="1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1:11" s="4" customFormat="1" ht="18.75" customHeight="1" x14ac:dyDescent="0.1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s="4" customFormat="1" ht="18.75" customHeight="1" x14ac:dyDescent="0.1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11" s="4" customFormat="1" ht="18.75" customHeight="1" x14ac:dyDescent="0.1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1:11" s="4" customFormat="1" ht="9" customHeight="1" x14ac:dyDescent="0.1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mergeCells count="8">
    <mergeCell ref="B5:B6"/>
    <mergeCell ref="E5:E6"/>
    <mergeCell ref="G5:G6"/>
    <mergeCell ref="J5:J6"/>
    <mergeCell ref="B25:B26"/>
    <mergeCell ref="E25:E26"/>
    <mergeCell ref="G25:G26"/>
    <mergeCell ref="J25:J26"/>
  </mergeCells>
  <phoneticPr fontId="1"/>
  <conditionalFormatting sqref="E25">
    <cfRule type="containsText" dxfId="104" priority="27" operator="containsText" text="―">
      <formula>NOT(ISERROR(SEARCH("―",E25)))</formula>
    </cfRule>
    <cfRule type="containsText" dxfId="103" priority="28" operator="containsText" text="隔年で">
      <formula>NOT(ISERROR(SEARCH("隔年で",E25)))</formula>
    </cfRule>
    <cfRule type="containsText" dxfId="102" priority="29" operator="containsText" text="年度により">
      <formula>NOT(ISERROR(SEARCH("年度により",E25)))</formula>
    </cfRule>
    <cfRule type="containsText" dxfId="101" priority="30" operator="containsText" text="減少傾向">
      <formula>NOT(ISERROR(SEARCH("減少傾向",E25)))</formula>
    </cfRule>
    <cfRule type="containsText" dxfId="100" priority="31" operator="containsText" text="増加傾向">
      <formula>NOT(ISERROR(SEARCH("増加傾向",E25)))</formula>
    </cfRule>
    <cfRule type="containsText" dxfId="99" priority="32" operator="containsText" text="同程度">
      <formula>NOT(ISERROR(SEARCH("同程度",E25)))</formula>
    </cfRule>
  </conditionalFormatting>
  <conditionalFormatting sqref="E25:E26">
    <cfRule type="containsText" dxfId="98" priority="25" operator="containsText" text="最新年度のみ減少">
      <formula>NOT(ISERROR(SEARCH("最新年度のみ減少",E25)))</formula>
    </cfRule>
    <cfRule type="containsText" dxfId="97" priority="26" operator="containsText" text="最新年度のみ増加">
      <formula>NOT(ISERROR(SEARCH("最新年度のみ増加",E25)))</formula>
    </cfRule>
  </conditionalFormatting>
  <conditionalFormatting sqref="J25">
    <cfRule type="containsText" dxfId="96" priority="19" operator="containsText" text="―">
      <formula>NOT(ISERROR(SEARCH("―",J25)))</formula>
    </cfRule>
    <cfRule type="containsText" dxfId="95" priority="20" operator="containsText" text="隔年で">
      <formula>NOT(ISERROR(SEARCH("隔年で",J25)))</formula>
    </cfRule>
    <cfRule type="containsText" dxfId="94" priority="21" operator="containsText" text="年度により">
      <formula>NOT(ISERROR(SEARCH("年度により",J25)))</formula>
    </cfRule>
    <cfRule type="containsText" dxfId="93" priority="22" operator="containsText" text="減少傾向">
      <formula>NOT(ISERROR(SEARCH("減少傾向",J25)))</formula>
    </cfRule>
    <cfRule type="containsText" dxfId="92" priority="23" operator="containsText" text="増加傾向">
      <formula>NOT(ISERROR(SEARCH("増加傾向",J25)))</formula>
    </cfRule>
    <cfRule type="containsText" dxfId="91" priority="24" operator="containsText" text="同程度">
      <formula>NOT(ISERROR(SEARCH("同程度",J25)))</formula>
    </cfRule>
  </conditionalFormatting>
  <conditionalFormatting sqref="J25:J26">
    <cfRule type="containsText" dxfId="90" priority="17" operator="containsText" text="最新年度のみ減少">
      <formula>NOT(ISERROR(SEARCH("最新年度のみ減少",J25)))</formula>
    </cfRule>
    <cfRule type="containsText" dxfId="89" priority="18" operator="containsText" text="最新年度のみ増加">
      <formula>NOT(ISERROR(SEARCH("最新年度のみ増加",J25)))</formula>
    </cfRule>
  </conditionalFormatting>
  <conditionalFormatting sqref="E5">
    <cfRule type="containsText" dxfId="88" priority="11" operator="containsText" text="―">
      <formula>NOT(ISERROR(SEARCH("―",E5)))</formula>
    </cfRule>
    <cfRule type="containsText" dxfId="87" priority="12" operator="containsText" text="隔年で">
      <formula>NOT(ISERROR(SEARCH("隔年で",E5)))</formula>
    </cfRule>
    <cfRule type="containsText" dxfId="86" priority="13" operator="containsText" text="年度により">
      <formula>NOT(ISERROR(SEARCH("年度により",E5)))</formula>
    </cfRule>
    <cfRule type="containsText" dxfId="85" priority="14" operator="containsText" text="減少傾向">
      <formula>NOT(ISERROR(SEARCH("減少傾向",E5)))</formula>
    </cfRule>
    <cfRule type="containsText" dxfId="84" priority="15" operator="containsText" text="増加傾向">
      <formula>NOT(ISERROR(SEARCH("増加傾向",E5)))</formula>
    </cfRule>
    <cfRule type="containsText" dxfId="83" priority="16" operator="containsText" text="同程度">
      <formula>NOT(ISERROR(SEARCH("同程度",E5)))</formula>
    </cfRule>
  </conditionalFormatting>
  <conditionalFormatting sqref="E5:E6">
    <cfRule type="containsText" dxfId="82" priority="9" operator="containsText" text="最新年度のみ減少">
      <formula>NOT(ISERROR(SEARCH("最新年度のみ減少",E5)))</formula>
    </cfRule>
    <cfRule type="containsText" dxfId="81" priority="10" operator="containsText" text="最新年度のみ増加">
      <formula>NOT(ISERROR(SEARCH("最新年度のみ増加",E5)))</formula>
    </cfRule>
  </conditionalFormatting>
  <conditionalFormatting sqref="J5">
    <cfRule type="containsText" dxfId="80" priority="3" operator="containsText" text="―">
      <formula>NOT(ISERROR(SEARCH("―",J5)))</formula>
    </cfRule>
    <cfRule type="containsText" dxfId="79" priority="4" operator="containsText" text="隔年で">
      <formula>NOT(ISERROR(SEARCH("隔年で",J5)))</formula>
    </cfRule>
    <cfRule type="containsText" dxfId="78" priority="5" operator="containsText" text="年度により">
      <formula>NOT(ISERROR(SEARCH("年度により",J5)))</formula>
    </cfRule>
    <cfRule type="containsText" dxfId="77" priority="6" operator="containsText" text="減少傾向">
      <formula>NOT(ISERROR(SEARCH("減少傾向",J5)))</formula>
    </cfRule>
    <cfRule type="containsText" dxfId="76" priority="7" operator="containsText" text="増加傾向">
      <formula>NOT(ISERROR(SEARCH("増加傾向",J5)))</formula>
    </cfRule>
    <cfRule type="containsText" dxfId="75" priority="8" operator="containsText" text="同程度">
      <formula>NOT(ISERROR(SEARCH("同程度",J5)))</formula>
    </cfRule>
  </conditionalFormatting>
  <conditionalFormatting sqref="J5:J6">
    <cfRule type="containsText" dxfId="74" priority="1" operator="containsText" text="最新年度のみ減少">
      <formula>NOT(ISERROR(SEARCH("最新年度のみ減少",J5)))</formula>
    </cfRule>
    <cfRule type="containsText" dxfId="73" priority="2" operator="containsText" text="最新年度のみ増加">
      <formula>NOT(ISERROR(SEARCH("最新年度のみ増加",J5)))</formula>
    </cfRule>
  </conditionalFormatting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&amp;R&amp;6文部科学省「産学連携等実施状況調査」を加工して作成（https://www.mext.go.jp/a_menu/shinkou/sangaku/sangakub.htm）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3" operator="containsText" text="無し" id="{FCADE9FF-6645-48A4-9AC3-FA723440EAEC}">
            <xm:f>NOT(ISERROR(SEARCH("無し",'18-2.受託研究（平均）'!K5)))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94" operator="containsText" text="変動" id="{2F2ACD4D-2E10-4BDD-BA83-AF44B2FF5113}">
            <xm:f>NOT(ISERROR(SEARCH("変動",'18-2.受託研究（平均）'!K5)))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95" operator="containsText" text="減少" id="{07B6D968-E55D-4486-9290-44F76E243C2C}">
            <xm:f>NOT(ISERROR(SEARCH("減少",'18-2.受託研究（平均）'!K5)))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96" operator="containsText" text="増加" id="{A843B73A-159A-449B-8068-09F0DAE76B6D}">
            <xm:f>NOT(ISERROR(SEARCH("増加",'18-2.受託研究（平均）'!K5)))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97" operator="containsText" text="安定" id="{BF7CAE43-CB5B-4C9A-B4D3-0C602FF06D14}">
            <xm:f>NOT(ISERROR(SEARCH("安定",'18-2.受託研究（平均）'!K5)))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K25:K26 K5:K6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'W:\030_統計・調査\00_毎年恒例調査（政府統計）\99_ファクトブック（学校基本調査を基に作成する）\2022年度\02_項目別作業データ\01_在籍者数\[【サンプル】１_学生数.xlsx]1.グラフデータ'!#REF!</xm:f>
          </x14:formula1>
          <xm:sqref>K5:K6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3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customWidth="1"/>
    <col min="2" max="2" width="10.375" customWidth="1"/>
    <col min="3" max="3" width="9" bestFit="1" customWidth="1"/>
    <col min="4" max="4" width="12.25" customWidth="1"/>
    <col min="5" max="5" width="12" customWidth="1"/>
    <col min="6" max="6" width="2.875" customWidth="1"/>
    <col min="7" max="7" width="11.625" customWidth="1"/>
    <col min="8" max="8" width="9" bestFit="1" customWidth="1"/>
    <col min="9" max="9" width="12.25" customWidth="1"/>
    <col min="10" max="10" width="12" customWidth="1"/>
    <col min="11" max="11" width="0.625" customWidth="1"/>
    <col min="12" max="12" width="20.5" style="4" bestFit="1" customWidth="1"/>
    <col min="13" max="17" width="10.75" style="4" bestFit="1" customWidth="1"/>
    <col min="18" max="18" width="9" style="4"/>
  </cols>
  <sheetData>
    <row r="1" spans="1:12" ht="24" customHeight="1" thickBot="1" x14ac:dyDescent="0.2">
      <c r="A1" s="1" t="s">
        <v>3</v>
      </c>
      <c r="B1" s="5"/>
      <c r="C1" s="5"/>
      <c r="D1" s="84"/>
      <c r="E1" s="84"/>
      <c r="F1" s="84"/>
      <c r="G1" s="5"/>
      <c r="H1" s="84"/>
      <c r="I1" s="84"/>
      <c r="J1" s="84"/>
      <c r="K1" s="84"/>
      <c r="L1" s="80" t="s">
        <v>187</v>
      </c>
    </row>
    <row r="2" spans="1:12" ht="24" customHeight="1" x14ac:dyDescent="0.15">
      <c r="A2" s="1" t="s">
        <v>198</v>
      </c>
      <c r="B2" s="5"/>
      <c r="C2" s="5"/>
      <c r="D2" s="84"/>
      <c r="E2" s="84"/>
      <c r="F2" s="84"/>
      <c r="G2" s="84"/>
      <c r="H2" s="84"/>
      <c r="I2" s="84"/>
      <c r="J2" s="84"/>
      <c r="K2" s="84"/>
    </row>
    <row r="3" spans="1:12" x14ac:dyDescent="0.15">
      <c r="A3" s="1"/>
      <c r="B3" s="5"/>
      <c r="C3" s="5"/>
      <c r="D3" s="84"/>
      <c r="E3" s="84"/>
      <c r="F3" s="84"/>
      <c r="G3" s="84"/>
      <c r="H3" s="84"/>
      <c r="I3" s="84"/>
      <c r="J3" s="84"/>
      <c r="K3" s="84"/>
    </row>
    <row r="4" spans="1:12" s="4" customFormat="1" ht="18" customHeight="1" x14ac:dyDescent="0.15">
      <c r="A4" s="85"/>
      <c r="B4" s="5" t="s">
        <v>218</v>
      </c>
      <c r="C4" s="85"/>
      <c r="D4" s="85"/>
      <c r="E4" s="85"/>
      <c r="F4" s="85"/>
      <c r="G4" s="5"/>
      <c r="H4" s="85"/>
      <c r="I4" s="85"/>
      <c r="J4" s="85"/>
      <c r="K4" s="85"/>
    </row>
    <row r="5" spans="1:12" s="4" customFormat="1" ht="17.25" customHeight="1" x14ac:dyDescent="0.15">
      <c r="A5" s="86"/>
      <c r="B5" s="212" t="s">
        <v>341</v>
      </c>
      <c r="C5" s="103" t="s">
        <v>199</v>
      </c>
      <c r="D5" s="110">
        <f>AVERAGE('18.グラフデータ'!D17:H17)</f>
        <v>2311.2800000000002</v>
      </c>
      <c r="E5" s="214" t="str">
        <f>'18.グラフデータ'!AD17</f>
        <v>増加傾向⤴</v>
      </c>
      <c r="F5" s="105"/>
      <c r="G5" s="212" t="s">
        <v>342</v>
      </c>
      <c r="H5" s="103" t="s">
        <v>199</v>
      </c>
      <c r="I5" s="106">
        <f>AVERAGE('18.グラフデータ'!D18:H18)</f>
        <v>195.35999999999999</v>
      </c>
      <c r="J5" s="214" t="str">
        <f>'18.グラフデータ'!AD18</f>
        <v>年度により増減</v>
      </c>
      <c r="K5" s="87"/>
    </row>
    <row r="6" spans="1:12" s="4" customFormat="1" ht="17.25" customHeight="1" x14ac:dyDescent="0.15">
      <c r="A6" s="86"/>
      <c r="B6" s="213"/>
      <c r="C6" s="107" t="s">
        <v>200</v>
      </c>
      <c r="D6" s="112">
        <f>'18.グラフデータ'!H17-'18.グラフデータ'!D17</f>
        <v>536.69999999999982</v>
      </c>
      <c r="E6" s="215"/>
      <c r="F6" s="105"/>
      <c r="G6" s="213"/>
      <c r="H6" s="107" t="s">
        <v>200</v>
      </c>
      <c r="I6" s="109">
        <f>'18.グラフデータ'!H18-'18.グラフデータ'!D18</f>
        <v>13.900000000000006</v>
      </c>
      <c r="J6" s="215"/>
      <c r="K6" s="87"/>
    </row>
    <row r="7" spans="1:12" s="4" customFormat="1" ht="18.75" customHeight="1" x14ac:dyDescent="0.15">
      <c r="A7" s="88"/>
      <c r="B7" s="88"/>
      <c r="C7" s="88"/>
      <c r="D7" s="88"/>
      <c r="E7" s="88"/>
      <c r="F7" s="88"/>
      <c r="G7" s="89"/>
      <c r="H7" s="89"/>
      <c r="I7" s="89"/>
      <c r="J7" s="89"/>
      <c r="K7" s="88"/>
    </row>
    <row r="8" spans="1:12" s="4" customFormat="1" ht="18.75" customHeight="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2" s="4" customFormat="1" ht="18.75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2" s="4" customFormat="1" ht="18.75" customHeight="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2" s="4" customFormat="1" ht="18.75" customHeight="1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2" s="4" customFormat="1" ht="18.75" customHeight="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2" s="4" customFormat="1" ht="18.75" customHeight="1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2" s="4" customFormat="1" ht="18.75" customHeight="1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2" s="4" customFormat="1" ht="18.75" customHeight="1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2" s="4" customFormat="1" ht="18.75" customHeight="1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s="4" customFormat="1" ht="18.75" customHeight="1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s="4" customFormat="1" ht="18.75" customHeight="1" x14ac:dyDescent="0.1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1" s="4" customFormat="1" ht="18.75" customHeight="1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1" s="4" customFormat="1" ht="18.75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s="4" customFormat="1" ht="18.75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1:11" s="4" customFormat="1" ht="18.75" customHeight="1" x14ac:dyDescent="0.1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1:11" s="4" customFormat="1" ht="9" customHeight="1" x14ac:dyDescent="0.1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s="4" customFormat="1" ht="18.75" customHeight="1" x14ac:dyDescent="0.15">
      <c r="A24" s="85"/>
      <c r="B24" s="5" t="s">
        <v>219</v>
      </c>
      <c r="C24" s="85"/>
      <c r="D24" s="85"/>
      <c r="E24" s="85"/>
      <c r="F24" s="85"/>
      <c r="G24" s="5"/>
      <c r="H24" s="85"/>
      <c r="I24" s="85"/>
      <c r="J24" s="85"/>
      <c r="K24" s="85"/>
    </row>
    <row r="25" spans="1:11" s="4" customFormat="1" ht="17.25" customHeight="1" x14ac:dyDescent="0.15">
      <c r="A25" s="86"/>
      <c r="B25" s="212" t="s">
        <v>341</v>
      </c>
      <c r="C25" s="103" t="s">
        <v>199</v>
      </c>
      <c r="D25" s="110">
        <f>AVERAGE('18.グラフデータ'!D23:H23)</f>
        <v>996.72</v>
      </c>
      <c r="E25" s="214" t="str">
        <f>'18.グラフデータ'!AD23</f>
        <v>年度により増減</v>
      </c>
      <c r="F25" s="105"/>
      <c r="G25" s="212" t="s">
        <v>342</v>
      </c>
      <c r="H25" s="103" t="s">
        <v>199</v>
      </c>
      <c r="I25" s="106">
        <f>AVERAGE('18.グラフデータ'!D24:H24)</f>
        <v>175.6</v>
      </c>
      <c r="J25" s="214" t="str">
        <f>'18.グラフデータ'!AD24</f>
        <v>年度により増減</v>
      </c>
      <c r="K25" s="87"/>
    </row>
    <row r="26" spans="1:11" s="4" customFormat="1" ht="17.25" customHeight="1" x14ac:dyDescent="0.15">
      <c r="A26" s="86"/>
      <c r="B26" s="213"/>
      <c r="C26" s="107" t="s">
        <v>200</v>
      </c>
      <c r="D26" s="112">
        <f>'18.グラフデータ'!H23-'18.グラフデータ'!D23</f>
        <v>97.400000000000091</v>
      </c>
      <c r="E26" s="215"/>
      <c r="F26" s="105"/>
      <c r="G26" s="213"/>
      <c r="H26" s="107" t="s">
        <v>200</v>
      </c>
      <c r="I26" s="109">
        <f>'18.グラフデータ'!H24-'18.グラフデータ'!D24</f>
        <v>-0.90000000000000568</v>
      </c>
      <c r="J26" s="215"/>
      <c r="K26" s="87"/>
    </row>
    <row r="27" spans="1:11" s="4" customFormat="1" ht="18.75" customHeight="1" x14ac:dyDescent="0.1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s="4" customFormat="1" ht="18.75" customHeight="1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s="4" customFormat="1" ht="18.75" customHeight="1" x14ac:dyDescent="0.1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1" s="4" customFormat="1" ht="18.75" customHeight="1" x14ac:dyDescent="0.1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1" s="4" customFormat="1" ht="18.75" customHeight="1" x14ac:dyDescent="0.1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1" s="4" customFormat="1" ht="18.75" customHeight="1" x14ac:dyDescent="0.1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s="4" customFormat="1" ht="18.75" customHeight="1" x14ac:dyDescent="0.1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 s="4" customFormat="1" ht="18.75" customHeight="1" x14ac:dyDescent="0.1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 s="4" customFormat="1" ht="18.7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s="4" customFormat="1" ht="18.75" customHeight="1" x14ac:dyDescent="0.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s="4" customFormat="1" ht="18.75" customHeight="1" x14ac:dyDescent="0.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1:11" s="4" customFormat="1" ht="18.75" customHeight="1" x14ac:dyDescent="0.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1:11" s="4" customFormat="1" ht="18.75" customHeight="1" x14ac:dyDescent="0.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1:11" s="4" customFormat="1" ht="18.75" customHeight="1" x14ac:dyDescent="0.1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s="4" customFormat="1" ht="18.75" customHeight="1" x14ac:dyDescent="0.1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11" s="4" customFormat="1" ht="18.75" customHeight="1" x14ac:dyDescent="0.1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1:11" s="4" customFormat="1" ht="9" customHeight="1" x14ac:dyDescent="0.1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50" spans="1:11" s="4" customFormat="1" ht="18" customHeigh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4" customFormat="1" ht="32.25" customHeigh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4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4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4" customForma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4" customForma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4" customForma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4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4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4" customFormat="1" x14ac:dyDescent="0.15">
      <c r="A59"/>
      <c r="B59"/>
      <c r="C59"/>
      <c r="D59"/>
      <c r="E59"/>
      <c r="F59"/>
      <c r="G59"/>
      <c r="H59"/>
      <c r="I59"/>
      <c r="J59"/>
      <c r="K59"/>
    </row>
    <row r="60" spans="1:11" s="4" customFormat="1" x14ac:dyDescent="0.15">
      <c r="A60"/>
      <c r="B60"/>
      <c r="C60"/>
      <c r="D60"/>
      <c r="E60"/>
      <c r="F60"/>
      <c r="G60"/>
      <c r="H60"/>
      <c r="I60"/>
      <c r="J60"/>
      <c r="K60"/>
    </row>
    <row r="61" spans="1:11" s="4" customFormat="1" x14ac:dyDescent="0.15">
      <c r="A61"/>
      <c r="B61"/>
      <c r="C61"/>
      <c r="D61"/>
      <c r="E61"/>
      <c r="F61"/>
      <c r="G61"/>
      <c r="H61"/>
      <c r="I61"/>
      <c r="J61"/>
      <c r="K61"/>
    </row>
    <row r="62" spans="1:11" s="4" customFormat="1" x14ac:dyDescent="0.15">
      <c r="A62"/>
      <c r="B62"/>
      <c r="C62"/>
      <c r="D62"/>
      <c r="E62"/>
      <c r="F62"/>
      <c r="G62"/>
      <c r="H62"/>
      <c r="I62"/>
      <c r="J62"/>
      <c r="K62"/>
    </row>
    <row r="63" spans="1:11" s="4" customFormat="1" x14ac:dyDescent="0.15">
      <c r="A63"/>
      <c r="B63"/>
      <c r="C63"/>
      <c r="D63"/>
      <c r="E63"/>
      <c r="F63"/>
      <c r="G63"/>
      <c r="H63"/>
      <c r="I63"/>
      <c r="J63"/>
      <c r="K63"/>
    </row>
    <row r="64" spans="1:11" s="4" customFormat="1" x14ac:dyDescent="0.15">
      <c r="A64"/>
      <c r="B64"/>
      <c r="C64"/>
      <c r="D64"/>
      <c r="E64"/>
      <c r="F64"/>
      <c r="G64"/>
      <c r="H64"/>
      <c r="I64"/>
      <c r="J64"/>
      <c r="K64"/>
    </row>
    <row r="65" spans="1:11" s="4" customFormat="1" x14ac:dyDescent="0.15">
      <c r="A65"/>
      <c r="B65"/>
      <c r="C65"/>
      <c r="D65"/>
      <c r="E65"/>
      <c r="F65"/>
      <c r="G65"/>
      <c r="H65"/>
      <c r="I65"/>
      <c r="J65"/>
      <c r="K65"/>
    </row>
    <row r="66" spans="1:11" s="4" customForma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4" customForma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4" customFormat="1" x14ac:dyDescent="0.15">
      <c r="A68"/>
      <c r="B68"/>
      <c r="C68"/>
      <c r="D68"/>
      <c r="E68"/>
      <c r="F68"/>
      <c r="G68"/>
      <c r="H68"/>
      <c r="I68"/>
      <c r="J68"/>
      <c r="K68"/>
    </row>
    <row r="69" spans="1:11" s="4" customFormat="1" x14ac:dyDescent="0.15">
      <c r="A69"/>
      <c r="B69"/>
      <c r="C69"/>
      <c r="D69"/>
      <c r="E69"/>
      <c r="F69"/>
      <c r="G69"/>
      <c r="H69"/>
      <c r="I69"/>
      <c r="J69"/>
      <c r="K69"/>
    </row>
    <row r="70" spans="1:11" s="4" customForma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4" customForma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4" customForma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4" customForma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4" customFormat="1" ht="9" customHeigh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4" customFormat="1" ht="18" customHeigh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4" customFormat="1" ht="32.25" customHeigh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4" customFormat="1" x14ac:dyDescent="0.15">
      <c r="A77"/>
      <c r="B77"/>
      <c r="C77"/>
      <c r="D77"/>
      <c r="E77"/>
      <c r="F77"/>
      <c r="G77"/>
      <c r="H77"/>
      <c r="I77"/>
      <c r="J77"/>
      <c r="K77"/>
    </row>
    <row r="78" spans="1:11" s="4" customFormat="1" x14ac:dyDescent="0.15">
      <c r="A78"/>
      <c r="B78"/>
      <c r="C78"/>
      <c r="D78"/>
      <c r="E78"/>
      <c r="F78"/>
      <c r="G78"/>
      <c r="H78"/>
      <c r="I78"/>
      <c r="J78"/>
      <c r="K78"/>
    </row>
    <row r="79" spans="1:11" s="4" customFormat="1" x14ac:dyDescent="0.15">
      <c r="A79"/>
      <c r="B79"/>
      <c r="C79"/>
      <c r="D79"/>
      <c r="E79"/>
      <c r="F79"/>
      <c r="G79"/>
      <c r="H79"/>
      <c r="I79"/>
      <c r="J79"/>
      <c r="K79"/>
    </row>
    <row r="103" ht="18" customHeight="1" x14ac:dyDescent="0.15"/>
  </sheetData>
  <mergeCells count="8">
    <mergeCell ref="B5:B6"/>
    <mergeCell ref="E5:E6"/>
    <mergeCell ref="G5:G6"/>
    <mergeCell ref="J5:J6"/>
    <mergeCell ref="B25:B26"/>
    <mergeCell ref="E25:E26"/>
    <mergeCell ref="G25:G26"/>
    <mergeCell ref="J25:J26"/>
  </mergeCells>
  <phoneticPr fontId="1"/>
  <conditionalFormatting sqref="K5:K6 K25:K26">
    <cfRule type="containsText" dxfId="67" priority="96" operator="containsText" text="無し">
      <formula>NOT(ISERROR(SEARCH("無し",K5)))</formula>
    </cfRule>
    <cfRule type="containsText" dxfId="66" priority="97" operator="containsText" text="変動">
      <formula>NOT(ISERROR(SEARCH("変動",K5)))</formula>
    </cfRule>
    <cfRule type="containsText" dxfId="65" priority="98" operator="containsText" text="減少">
      <formula>NOT(ISERROR(SEARCH("減少",K5)))</formula>
    </cfRule>
    <cfRule type="containsText" dxfId="64" priority="99" operator="containsText" text="増加">
      <formula>NOT(ISERROR(SEARCH("増加",K5)))</formula>
    </cfRule>
    <cfRule type="containsText" dxfId="63" priority="100" operator="containsText" text="安定">
      <formula>NOT(ISERROR(SEARCH("安定",K5)))</formula>
    </cfRule>
  </conditionalFormatting>
  <conditionalFormatting sqref="F5:F6">
    <cfRule type="containsText" dxfId="62" priority="38" operator="containsText" text="無し">
      <formula>NOT(ISERROR(SEARCH("無し",F5)))</formula>
    </cfRule>
    <cfRule type="containsText" dxfId="61" priority="39" operator="containsText" text="変動">
      <formula>NOT(ISERROR(SEARCH("変動",F5)))</formula>
    </cfRule>
    <cfRule type="containsText" dxfId="60" priority="40" operator="containsText" text="減少">
      <formula>NOT(ISERROR(SEARCH("減少",F5)))</formula>
    </cfRule>
    <cfRule type="containsText" dxfId="59" priority="41" operator="containsText" text="増加">
      <formula>NOT(ISERROR(SEARCH("増加",F5)))</formula>
    </cfRule>
    <cfRule type="containsText" dxfId="58" priority="42" operator="containsText" text="安定">
      <formula>NOT(ISERROR(SEARCH("安定",F5)))</formula>
    </cfRule>
  </conditionalFormatting>
  <conditionalFormatting sqref="E5">
    <cfRule type="containsText" dxfId="57" priority="32" operator="containsText" text="―">
      <formula>NOT(ISERROR(SEARCH("―",E5)))</formula>
    </cfRule>
    <cfRule type="containsText" dxfId="56" priority="33" operator="containsText" text="隔年で">
      <formula>NOT(ISERROR(SEARCH("隔年で",E5)))</formula>
    </cfRule>
    <cfRule type="containsText" dxfId="55" priority="34" operator="containsText" text="年度により">
      <formula>NOT(ISERROR(SEARCH("年度により",E5)))</formula>
    </cfRule>
    <cfRule type="containsText" dxfId="54" priority="35" operator="containsText" text="減少傾向">
      <formula>NOT(ISERROR(SEARCH("減少傾向",E5)))</formula>
    </cfRule>
    <cfRule type="containsText" dxfId="53" priority="36" operator="containsText" text="増加傾向">
      <formula>NOT(ISERROR(SEARCH("増加傾向",E5)))</formula>
    </cfRule>
    <cfRule type="containsText" dxfId="52" priority="37" operator="containsText" text="同程度">
      <formula>NOT(ISERROR(SEARCH("同程度",E5)))</formula>
    </cfRule>
  </conditionalFormatting>
  <conditionalFormatting sqref="E5:E6">
    <cfRule type="containsText" dxfId="51" priority="30" operator="containsText" text="最新年度のみ減少">
      <formula>NOT(ISERROR(SEARCH("最新年度のみ減少",E5)))</formula>
    </cfRule>
    <cfRule type="containsText" dxfId="50" priority="31" operator="containsText" text="最新年度のみ増加">
      <formula>NOT(ISERROR(SEARCH("最新年度のみ増加",E5)))</formula>
    </cfRule>
  </conditionalFormatting>
  <conditionalFormatting sqref="J5">
    <cfRule type="containsText" dxfId="49" priority="24" operator="containsText" text="―">
      <formula>NOT(ISERROR(SEARCH("―",J5)))</formula>
    </cfRule>
    <cfRule type="containsText" dxfId="48" priority="25" operator="containsText" text="隔年で">
      <formula>NOT(ISERROR(SEARCH("隔年で",J5)))</formula>
    </cfRule>
    <cfRule type="containsText" dxfId="47" priority="26" operator="containsText" text="年度により">
      <formula>NOT(ISERROR(SEARCH("年度により",J5)))</formula>
    </cfRule>
    <cfRule type="containsText" dxfId="46" priority="27" operator="containsText" text="減少傾向">
      <formula>NOT(ISERROR(SEARCH("減少傾向",J5)))</formula>
    </cfRule>
    <cfRule type="containsText" dxfId="45" priority="28" operator="containsText" text="増加傾向">
      <formula>NOT(ISERROR(SEARCH("増加傾向",J5)))</formula>
    </cfRule>
    <cfRule type="containsText" dxfId="44" priority="29" operator="containsText" text="同程度">
      <formula>NOT(ISERROR(SEARCH("同程度",J5)))</formula>
    </cfRule>
  </conditionalFormatting>
  <conditionalFormatting sqref="J5:J6">
    <cfRule type="containsText" dxfId="43" priority="22" operator="containsText" text="最新年度のみ減少">
      <formula>NOT(ISERROR(SEARCH("最新年度のみ減少",J5)))</formula>
    </cfRule>
    <cfRule type="containsText" dxfId="42" priority="23" operator="containsText" text="最新年度のみ増加">
      <formula>NOT(ISERROR(SEARCH("最新年度のみ増加",J5)))</formula>
    </cfRule>
  </conditionalFormatting>
  <conditionalFormatting sqref="J25:J26">
    <cfRule type="containsText" dxfId="41" priority="1" operator="containsText" text="最新年度のみ減少">
      <formula>NOT(ISERROR(SEARCH("最新年度のみ減少",J25)))</formula>
    </cfRule>
    <cfRule type="containsText" dxfId="40" priority="2" operator="containsText" text="最新年度のみ増加">
      <formula>NOT(ISERROR(SEARCH("最新年度のみ増加",J25)))</formula>
    </cfRule>
  </conditionalFormatting>
  <conditionalFormatting sqref="F25:F26">
    <cfRule type="containsText" dxfId="39" priority="17" operator="containsText" text="無し">
      <formula>NOT(ISERROR(SEARCH("無し",F25)))</formula>
    </cfRule>
    <cfRule type="containsText" dxfId="38" priority="18" operator="containsText" text="変動">
      <formula>NOT(ISERROR(SEARCH("変動",F25)))</formula>
    </cfRule>
    <cfRule type="containsText" dxfId="37" priority="19" operator="containsText" text="減少">
      <formula>NOT(ISERROR(SEARCH("減少",F25)))</formula>
    </cfRule>
    <cfRule type="containsText" dxfId="36" priority="20" operator="containsText" text="増加">
      <formula>NOT(ISERROR(SEARCH("増加",F25)))</formula>
    </cfRule>
    <cfRule type="containsText" dxfId="35" priority="21" operator="containsText" text="安定">
      <formula>NOT(ISERROR(SEARCH("安定",F25)))</formula>
    </cfRule>
  </conditionalFormatting>
  <conditionalFormatting sqref="E25">
    <cfRule type="containsText" dxfId="34" priority="11" operator="containsText" text="―">
      <formula>NOT(ISERROR(SEARCH("―",E25)))</formula>
    </cfRule>
    <cfRule type="containsText" dxfId="33" priority="12" operator="containsText" text="隔年で">
      <formula>NOT(ISERROR(SEARCH("隔年で",E25)))</formula>
    </cfRule>
    <cfRule type="containsText" dxfId="32" priority="13" operator="containsText" text="年度により">
      <formula>NOT(ISERROR(SEARCH("年度により",E25)))</formula>
    </cfRule>
    <cfRule type="containsText" dxfId="31" priority="14" operator="containsText" text="減少傾向">
      <formula>NOT(ISERROR(SEARCH("減少傾向",E25)))</formula>
    </cfRule>
    <cfRule type="containsText" dxfId="30" priority="15" operator="containsText" text="増加傾向">
      <formula>NOT(ISERROR(SEARCH("増加傾向",E25)))</formula>
    </cfRule>
    <cfRule type="containsText" dxfId="29" priority="16" operator="containsText" text="同程度">
      <formula>NOT(ISERROR(SEARCH("同程度",E25)))</formula>
    </cfRule>
  </conditionalFormatting>
  <conditionalFormatting sqref="E25:E26">
    <cfRule type="containsText" dxfId="28" priority="9" operator="containsText" text="最新年度のみ減少">
      <formula>NOT(ISERROR(SEARCH("最新年度のみ減少",E25)))</formula>
    </cfRule>
    <cfRule type="containsText" dxfId="27" priority="10" operator="containsText" text="最新年度のみ増加">
      <formula>NOT(ISERROR(SEARCH("最新年度のみ増加",E25)))</formula>
    </cfRule>
  </conditionalFormatting>
  <conditionalFormatting sqref="J25">
    <cfRule type="containsText" dxfId="26" priority="3" operator="containsText" text="―">
      <formula>NOT(ISERROR(SEARCH("―",J25)))</formula>
    </cfRule>
    <cfRule type="containsText" dxfId="25" priority="4" operator="containsText" text="隔年で">
      <formula>NOT(ISERROR(SEARCH("隔年で",J25)))</formula>
    </cfRule>
    <cfRule type="containsText" dxfId="24" priority="5" operator="containsText" text="年度により">
      <formula>NOT(ISERROR(SEARCH("年度により",J25)))</formula>
    </cfRule>
    <cfRule type="containsText" dxfId="23" priority="6" operator="containsText" text="減少傾向">
      <formula>NOT(ISERROR(SEARCH("減少傾向",J25)))</formula>
    </cfRule>
    <cfRule type="containsText" dxfId="22" priority="7" operator="containsText" text="増加傾向">
      <formula>NOT(ISERROR(SEARCH("増加傾向",J25)))</formula>
    </cfRule>
    <cfRule type="containsText" dxfId="21" priority="8" operator="containsText" text="同程度">
      <formula>NOT(ISERROR(SEARCH("同程度",J25)))</formula>
    </cfRule>
  </conditionalFormatting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&amp;R&amp;6文部科学省「産学連携等実施状況調査」を加工して作成（https://www.mext.go.jp/a_menu/shinkou/sangaku/sangakub.htm）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'W:\030_統計・調査\00_毎年恒例調査（政府統計）\99_ファクトブック（学校基本調査を基に作成する）\2022年度\02_項目別作業データ\01_在籍者数\[【サンプル】１_学生数.xlsx]1.グラフデータ'!#REF!</xm:f>
          </x14:formula1>
          <xm:sqref>K5:K6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L285"/>
  <sheetViews>
    <sheetView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375" style="117" customWidth="1"/>
    <col min="2" max="2" width="3" style="117" customWidth="1"/>
    <col min="3" max="3" width="21.5" style="117" customWidth="1"/>
    <col min="4" max="5" width="10.5" style="119" customWidth="1"/>
    <col min="6" max="6" width="9.5" style="119" customWidth="1"/>
    <col min="7" max="8" width="9.5" style="119" bestFit="1" customWidth="1"/>
    <col min="9" max="11" width="10.25" style="127" hidden="1" customWidth="1"/>
    <col min="12" max="12" width="3.75" style="128" hidden="1" customWidth="1"/>
    <col min="13" max="16" width="3" style="197" hidden="1" customWidth="1"/>
    <col min="17" max="17" width="6" style="128" hidden="1" customWidth="1"/>
    <col min="18" max="20" width="4.5" style="128" hidden="1" customWidth="1"/>
    <col min="21" max="21" width="5.25" style="128" hidden="1" customWidth="1"/>
    <col min="22" max="22" width="7.5" style="128" hidden="1" customWidth="1"/>
    <col min="23" max="23" width="14.625" style="127" hidden="1" customWidth="1"/>
    <col min="24" max="24" width="4.5" style="128" hidden="1" customWidth="1"/>
    <col min="25" max="26" width="7.5" style="127" hidden="1" customWidth="1"/>
    <col min="27" max="27" width="4.625" style="128" hidden="1" customWidth="1"/>
    <col min="28" max="29" width="7.5" style="127" hidden="1" customWidth="1"/>
    <col min="30" max="30" width="18.375" style="131" hidden="1" customWidth="1"/>
    <col min="31" max="31" width="3.25" style="124" customWidth="1"/>
    <col min="32" max="32" width="1.75" style="124" hidden="1" customWidth="1"/>
    <col min="33" max="34" width="9" style="124" hidden="1" customWidth="1"/>
    <col min="35" max="35" width="33.875" style="124" hidden="1" customWidth="1"/>
    <col min="36" max="36" width="9" style="124" hidden="1" customWidth="1"/>
    <col min="37" max="37" width="12.625" style="124" hidden="1" customWidth="1"/>
    <col min="38" max="38" width="17.625" style="124" hidden="1" customWidth="1"/>
    <col min="39" max="16384" width="9" style="117"/>
  </cols>
  <sheetData>
    <row r="1" spans="2:38" ht="25.5" customHeight="1" thickBot="1" x14ac:dyDescent="0.2">
      <c r="C1" s="118" t="s">
        <v>187</v>
      </c>
      <c r="I1" s="120"/>
      <c r="J1" s="120"/>
      <c r="K1" s="120"/>
      <c r="L1" s="121"/>
      <c r="M1" s="195"/>
      <c r="N1" s="196" t="s">
        <v>345</v>
      </c>
      <c r="O1" s="196"/>
      <c r="P1" s="196"/>
      <c r="Q1" s="194" t="s">
        <v>353</v>
      </c>
      <c r="R1" s="205" t="str" cm="1">
        <f t="array" aca="1" ref="R1" ca="1">"R"&amp;RIGHT(CELL("filename",'18-1.2019'!A1),4)-2018</f>
        <v>R1</v>
      </c>
      <c r="S1" s="205" t="str" cm="1">
        <f t="array" aca="1" ref="S1" ca="1">"R"&amp;RIGHT(CELL("filename",'18-1.2020'!A1),4)-2018</f>
        <v>R2</v>
      </c>
      <c r="T1" s="205" t="str" cm="1">
        <f t="array" aca="1" ref="T1" ca="1">"R"&amp;RIGHT(CELL("filename",'18-1.2021'!A1),4)-2018</f>
        <v>R3</v>
      </c>
      <c r="U1" s="205" t="str" cm="1">
        <f t="array" aca="1" ref="U1" ca="1">"R"&amp;RIGHT(CELL("filename",'18-1.2022'!A1),4)-2018</f>
        <v>R4</v>
      </c>
      <c r="V1" s="122"/>
      <c r="W1" s="120" t="s">
        <v>228</v>
      </c>
      <c r="X1" s="121"/>
      <c r="Y1" s="123"/>
      <c r="Z1" s="123"/>
      <c r="AA1" s="121"/>
      <c r="AB1" s="123"/>
      <c r="AC1" s="123"/>
      <c r="AD1" s="124"/>
      <c r="AI1" s="125" t="s">
        <v>195</v>
      </c>
      <c r="AK1" s="126" t="s">
        <v>229</v>
      </c>
      <c r="AL1" s="126" t="s">
        <v>230</v>
      </c>
    </row>
    <row r="2" spans="2:38" x14ac:dyDescent="0.15">
      <c r="Q2" s="129" t="s">
        <v>346</v>
      </c>
      <c r="R2" s="129" t="s">
        <v>346</v>
      </c>
      <c r="S2" s="129" t="s">
        <v>346</v>
      </c>
      <c r="T2" s="129" t="s">
        <v>346</v>
      </c>
      <c r="U2" s="129" t="s">
        <v>346</v>
      </c>
      <c r="V2" s="130"/>
      <c r="W2" s="120" t="s">
        <v>231</v>
      </c>
      <c r="AI2" s="125" t="s">
        <v>232</v>
      </c>
      <c r="AK2" s="126" t="s">
        <v>233</v>
      </c>
      <c r="AL2" s="126" t="s">
        <v>234</v>
      </c>
    </row>
    <row r="3" spans="2:38" ht="14.25" thickBot="1" x14ac:dyDescent="0.2">
      <c r="K3" s="119"/>
      <c r="L3" s="119"/>
      <c r="Q3" s="132">
        <v>4</v>
      </c>
      <c r="R3" s="132">
        <v>3</v>
      </c>
      <c r="S3" s="132">
        <v>2</v>
      </c>
      <c r="T3" s="132">
        <v>1</v>
      </c>
      <c r="U3" s="132" t="s">
        <v>347</v>
      </c>
      <c r="V3" s="133"/>
      <c r="W3" s="121" t="s">
        <v>235</v>
      </c>
      <c r="AI3" s="125" t="s">
        <v>196</v>
      </c>
      <c r="AK3" s="126" t="s">
        <v>236</v>
      </c>
      <c r="AL3" s="126" t="s">
        <v>237</v>
      </c>
    </row>
    <row r="4" spans="2:38" ht="14.25" thickBot="1" x14ac:dyDescent="0.2">
      <c r="B4" s="134" t="s">
        <v>216</v>
      </c>
      <c r="C4" s="135"/>
      <c r="D4" s="136"/>
      <c r="E4" s="136"/>
      <c r="F4" s="136"/>
      <c r="G4" s="136"/>
      <c r="H4" s="136"/>
      <c r="I4" s="137"/>
      <c r="J4" s="137"/>
      <c r="K4" s="137"/>
      <c r="L4" s="138"/>
      <c r="M4" s="198"/>
      <c r="N4" s="198"/>
      <c r="O4" s="198"/>
      <c r="P4" s="198"/>
      <c r="Q4" s="138"/>
      <c r="R4" s="138"/>
      <c r="S4" s="138"/>
      <c r="T4" s="138"/>
      <c r="U4" s="138"/>
      <c r="V4" s="138"/>
      <c r="W4" s="137"/>
      <c r="X4" s="138"/>
      <c r="Y4" s="137"/>
      <c r="Z4" s="137"/>
      <c r="AA4" s="138"/>
      <c r="AB4" s="137"/>
      <c r="AC4" s="137"/>
      <c r="AD4" s="139"/>
      <c r="AE4" s="140"/>
      <c r="AI4" s="125" t="s">
        <v>238</v>
      </c>
      <c r="AK4" s="126" t="s">
        <v>239</v>
      </c>
      <c r="AL4" s="126" t="s">
        <v>234</v>
      </c>
    </row>
    <row r="5" spans="2:38" x14ac:dyDescent="0.15">
      <c r="B5" s="141"/>
      <c r="C5" s="142"/>
      <c r="D5" s="143"/>
      <c r="E5" s="143"/>
      <c r="F5" s="143"/>
      <c r="G5" s="143"/>
      <c r="H5" s="143"/>
      <c r="I5" s="222" t="s">
        <v>240</v>
      </c>
      <c r="J5" s="223"/>
      <c r="K5" s="223"/>
      <c r="L5" s="224"/>
      <c r="M5" s="224"/>
      <c r="N5" s="224"/>
      <c r="O5" s="224"/>
      <c r="P5" s="224"/>
      <c r="Q5" s="225" t="s">
        <v>241</v>
      </c>
      <c r="R5" s="222" t="s">
        <v>242</v>
      </c>
      <c r="S5" s="224"/>
      <c r="T5" s="224"/>
      <c r="U5" s="224"/>
      <c r="V5" s="227" t="s">
        <v>243</v>
      </c>
      <c r="W5" s="228"/>
      <c r="X5" s="231" t="s">
        <v>244</v>
      </c>
      <c r="Y5" s="216" t="s">
        <v>245</v>
      </c>
      <c r="Z5" s="217"/>
      <c r="AA5" s="218" t="s">
        <v>246</v>
      </c>
      <c r="AB5" s="216" t="s">
        <v>247</v>
      </c>
      <c r="AC5" s="217"/>
      <c r="AD5" s="220" t="s">
        <v>248</v>
      </c>
      <c r="AE5" s="144"/>
      <c r="AI5" s="125" t="s">
        <v>197</v>
      </c>
      <c r="AK5" s="126" t="s">
        <v>249</v>
      </c>
      <c r="AL5" s="126" t="s">
        <v>250</v>
      </c>
    </row>
    <row r="6" spans="2:38" x14ac:dyDescent="0.15">
      <c r="B6" s="141"/>
      <c r="C6" s="145" t="s">
        <v>1</v>
      </c>
      <c r="D6" s="188" t="str">
        <f>Q1</f>
        <v>H30</v>
      </c>
      <c r="E6" s="188" t="str">
        <f t="shared" ref="E6:H6" ca="1" si="0">R1</f>
        <v>R1</v>
      </c>
      <c r="F6" s="188" t="str">
        <f t="shared" ca="1" si="0"/>
        <v>R2</v>
      </c>
      <c r="G6" s="188" t="str">
        <f t="shared" ca="1" si="0"/>
        <v>R3</v>
      </c>
      <c r="H6" s="188" t="str">
        <f t="shared" ca="1" si="0"/>
        <v>R4</v>
      </c>
      <c r="I6" s="146" t="s">
        <v>251</v>
      </c>
      <c r="J6" s="147">
        <v>-0.03</v>
      </c>
      <c r="K6" s="147">
        <v>0.03</v>
      </c>
      <c r="L6" s="103" t="str">
        <f>Q1</f>
        <v>H30</v>
      </c>
      <c r="M6" s="199" t="str">
        <f ca="1">R1</f>
        <v>R1</v>
      </c>
      <c r="N6" s="199" t="str">
        <f ca="1">S1</f>
        <v>R2</v>
      </c>
      <c r="O6" s="199" t="str">
        <f ca="1">T1</f>
        <v>R3</v>
      </c>
      <c r="P6" s="199" t="str">
        <f ca="1">U1</f>
        <v>R4</v>
      </c>
      <c r="Q6" s="226"/>
      <c r="R6" s="148" t="s">
        <v>252</v>
      </c>
      <c r="S6" s="129" t="s">
        <v>253</v>
      </c>
      <c r="T6" s="129" t="s">
        <v>254</v>
      </c>
      <c r="U6" s="129" t="s">
        <v>255</v>
      </c>
      <c r="V6" s="229"/>
      <c r="W6" s="230"/>
      <c r="X6" s="232"/>
      <c r="Y6" s="149" t="s">
        <v>256</v>
      </c>
      <c r="Z6" s="150" t="s">
        <v>257</v>
      </c>
      <c r="AA6" s="219"/>
      <c r="AB6" s="151" t="s">
        <v>258</v>
      </c>
      <c r="AC6" s="152" t="s">
        <v>259</v>
      </c>
      <c r="AD6" s="221"/>
      <c r="AE6" s="144"/>
      <c r="AI6" s="125" t="s">
        <v>260</v>
      </c>
      <c r="AK6" s="126" t="s">
        <v>261</v>
      </c>
      <c r="AL6" s="126" t="s">
        <v>250</v>
      </c>
    </row>
    <row r="7" spans="2:38" x14ac:dyDescent="0.15">
      <c r="B7" s="141"/>
      <c r="C7" s="153" t="s">
        <v>343</v>
      </c>
      <c r="D7" s="189" cm="1">
        <f t="array" ref="D7">INDEX('18-1.2018'!I:I,MATCH("F139110110504",'18-1.2018'!A:A,0),0)</f>
        <v>616072</v>
      </c>
      <c r="E7" s="189" cm="1">
        <f t="array" ref="E7">INDEX('18-1.2019'!I:I,MATCH("F139110110504",'18-1.2019'!A:A,0),0)</f>
        <v>480441</v>
      </c>
      <c r="F7" s="189" cm="1">
        <f t="array" ref="F7">INDEX('18-1.2020'!I:I,MATCH("F139110110504",'18-1.2020'!A:A,0),0)</f>
        <v>472018</v>
      </c>
      <c r="G7" s="189" cm="1">
        <f t="array" ref="G7">INDEX('18-1.2021'!I:I,MATCH("F139110110504",'18-1.2021'!A:A,0),0)</f>
        <v>404244</v>
      </c>
      <c r="H7" s="189" cm="1">
        <f t="array" ref="H7">INDEX('18-1.2022'!I:I,MATCH("F139110110504",'18-1.2022'!A:A,0),0)</f>
        <v>476329</v>
      </c>
      <c r="I7" s="154">
        <f>AVERAGE(D7:H7)</f>
        <v>489820.8</v>
      </c>
      <c r="J7" s="155">
        <f>I7*0.97</f>
        <v>475126.17599999998</v>
      </c>
      <c r="K7" s="155">
        <f>I7*1.03</f>
        <v>504515.424</v>
      </c>
      <c r="L7" s="129" t="str">
        <f>IF(AND(D7&gt;I7*0.97,D7&lt;I7*1.03),"○","×")</f>
        <v>×</v>
      </c>
      <c r="M7" s="200" t="str">
        <f>IF(AND(E7&gt;I7*0.97,E7&lt;I7*1.03),"○","×")</f>
        <v>○</v>
      </c>
      <c r="N7" s="200" t="str">
        <f>IF(AND(F7&gt;I7*0.97,F7&lt;I7*1.03),"○","×")</f>
        <v>×</v>
      </c>
      <c r="O7" s="200" t="str">
        <f>IF(AND(G7&gt;I7*0.97,G7&lt;I7*1.03),"○","×")</f>
        <v>×</v>
      </c>
      <c r="P7" s="200" t="str">
        <f>IF(AND(H7&gt;I7*0.97,H7&lt;I7*1.03),"○","×")</f>
        <v>○</v>
      </c>
      <c r="Q7" s="156" t="str">
        <f>IF(COUNTIF(L7:P7,"○")=5,"同程度","―")</f>
        <v>―</v>
      </c>
      <c r="R7" s="148" t="str">
        <f t="shared" ref="R7:U8" si="1">IF(E7-D7&gt;0,"↑",IF(E7-D7&lt;0,"↓","－"))</f>
        <v>↓</v>
      </c>
      <c r="S7" s="129" t="str">
        <f t="shared" si="1"/>
        <v>↓</v>
      </c>
      <c r="T7" s="129" t="str">
        <f t="shared" si="1"/>
        <v>↓</v>
      </c>
      <c r="U7" s="129" t="str">
        <f t="shared" si="1"/>
        <v>↑</v>
      </c>
      <c r="V7" s="129" t="str">
        <f>R7&amp;S7&amp;T7&amp;U7</f>
        <v>↓↓↓↑</v>
      </c>
      <c r="W7" s="157" t="str" cm="1">
        <f t="array" ref="W7">INDEX($AL$2:$AL$82,MATCH(V7,$AK$2:$AK$82,0),0)</f>
        <v>最新年度のみ増加</v>
      </c>
      <c r="X7" s="158" t="str">
        <f>IF(F7-D7&gt;0,"↑",IF(F7-D7&lt;0,"↓","－"))</f>
        <v>↓</v>
      </c>
      <c r="Y7" s="159" t="str">
        <f>IF(V7="↓↑↓↓",IF(X7="↓","減少傾向","×"),"判定外")</f>
        <v>判定外</v>
      </c>
      <c r="Z7" s="160" t="str">
        <f>IF(V7="↑↓↑↑",IF(X7="↑","増加傾向","×"),"判定外")</f>
        <v>判定外</v>
      </c>
      <c r="AA7" s="161" t="str">
        <f>IF(G7-E7&gt;0,"↑",IF(G7-E7&lt;0,"↓","－"))</f>
        <v>↓</v>
      </c>
      <c r="AB7" s="159" t="str">
        <f>IF(V7="↓↓↑↓",IF(AA7="↓","減少傾向","×"),"判定外")</f>
        <v>判定外</v>
      </c>
      <c r="AC7" s="160" t="str">
        <f>IF(V7="↑↑↓↑",IF(AA7="↑","増加傾向","×"),"判定外")</f>
        <v>判定外</v>
      </c>
      <c r="AD7" s="162" t="s">
        <v>351</v>
      </c>
      <c r="AE7" s="144"/>
      <c r="AI7" s="125" t="s">
        <v>250</v>
      </c>
      <c r="AK7" s="126" t="s">
        <v>262</v>
      </c>
      <c r="AL7" s="126" t="s">
        <v>250</v>
      </c>
    </row>
    <row r="8" spans="2:38" ht="14.25" thickBot="1" x14ac:dyDescent="0.2">
      <c r="B8" s="141"/>
      <c r="C8" s="163" t="s">
        <v>344</v>
      </c>
      <c r="D8" s="189" cm="1">
        <f t="array" ref="D8">INDEX('18-1.2018'!H:H,MATCH("F139110110504",'18-1.2018'!A:A,0),0)</f>
        <v>79</v>
      </c>
      <c r="E8" s="189" cm="1">
        <f t="array" ref="E8">INDEX('18-1.2019'!H:H,MATCH("F139110110504",'18-1.2019'!A:A,0),0)</f>
        <v>65</v>
      </c>
      <c r="F8" s="189" cm="1">
        <f t="array" ref="F8">INDEX('18-1.2020'!H:H,MATCH("F139110110504",'18-1.2020'!A:A,0),0)</f>
        <v>71</v>
      </c>
      <c r="G8" s="189" cm="1">
        <f t="array" ref="G8">INDEX('18-1.2021'!H:H,MATCH("F139110110504",'18-1.2021'!A:A,0),0)</f>
        <v>64</v>
      </c>
      <c r="H8" s="189" cm="1">
        <f t="array" ref="H8">INDEX('18-1.2022'!H:H,MATCH("F139110110504",'18-1.2022'!A:A,0),0)</f>
        <v>82</v>
      </c>
      <c r="I8" s="164">
        <f>AVERAGE(D8:H8)</f>
        <v>72.2</v>
      </c>
      <c r="J8" s="165">
        <f>I8*0.97</f>
        <v>70.034000000000006</v>
      </c>
      <c r="K8" s="165">
        <f>I8*1.03</f>
        <v>74.366</v>
      </c>
      <c r="L8" s="132" t="str">
        <f>IF(AND(D8&gt;I8*0.97,D8&lt;I8*1.03),"○","×")</f>
        <v>×</v>
      </c>
      <c r="M8" s="201" t="str">
        <f>IF(AND(E8&gt;I8*0.97,E8&lt;I8*1.03),"○","×")</f>
        <v>×</v>
      </c>
      <c r="N8" s="201" t="str">
        <f>IF(AND(F8&gt;I8*0.97,F8&lt;I8*1.03),"○","×")</f>
        <v>○</v>
      </c>
      <c r="O8" s="201" t="str">
        <f>IF(AND(G8&gt;I8*0.97,G8&lt;I8*1.03),"○","×")</f>
        <v>×</v>
      </c>
      <c r="P8" s="201" t="str">
        <f>IF(AND(H8&gt;I8*0.97,H8&lt;I8*1.03),"○","×")</f>
        <v>×</v>
      </c>
      <c r="Q8" s="166" t="str">
        <f>IF(COUNTIF(L8:P8,"○")=5,"同程度","―")</f>
        <v>―</v>
      </c>
      <c r="R8" s="167" t="str">
        <f t="shared" si="1"/>
        <v>↓</v>
      </c>
      <c r="S8" s="132" t="str">
        <f t="shared" si="1"/>
        <v>↑</v>
      </c>
      <c r="T8" s="132" t="str">
        <f t="shared" si="1"/>
        <v>↓</v>
      </c>
      <c r="U8" s="132" t="str">
        <f t="shared" si="1"/>
        <v>↑</v>
      </c>
      <c r="V8" s="132" t="str">
        <f>R8&amp;S8&amp;T8&amp;U8</f>
        <v>↓↑↓↑</v>
      </c>
      <c r="W8" s="168" t="str" cm="1">
        <f t="array" ref="W8">INDEX($AL$2:$AL$82,MATCH(V8,$AK$2:$AK$82,0),0)</f>
        <v>隔年で増減</v>
      </c>
      <c r="X8" s="169" t="str">
        <f>IF(F8-D8&gt;0,"↑",IF(F8-D8&lt;0,"↓","－"))</f>
        <v>↓</v>
      </c>
      <c r="Y8" s="170" t="str">
        <f>IF(V8="↓↑↓↓",IF(X8="↓","減少傾向","×"),"判定外")</f>
        <v>判定外</v>
      </c>
      <c r="Z8" s="171" t="str">
        <f>IF(V8="↑↓↑↑",IF(X8="↑","増加傾向","×"),"判定外")</f>
        <v>判定外</v>
      </c>
      <c r="AA8" s="172" t="str">
        <f>IF(G8-E8&gt;0,"↑",IF(G8-E8&lt;0,"↓","－"))</f>
        <v>↓</v>
      </c>
      <c r="AB8" s="170" t="str">
        <f>IF(V8="↓↓↑↓",IF(AA8="↓","減少傾向","×"),"判定外")</f>
        <v>判定外</v>
      </c>
      <c r="AC8" s="171" t="str">
        <f>IF(V8="↑↑↓↑",IF(AA8="↑","増加傾向","×"),"判定外")</f>
        <v>判定外</v>
      </c>
      <c r="AD8" s="173" t="s">
        <v>203</v>
      </c>
      <c r="AE8" s="144"/>
      <c r="AI8" s="125" t="s">
        <v>203</v>
      </c>
      <c r="AK8" s="126" t="s">
        <v>263</v>
      </c>
      <c r="AL8" s="126" t="s">
        <v>234</v>
      </c>
    </row>
    <row r="9" spans="2:38" ht="14.25" thickBot="1" x14ac:dyDescent="0.2">
      <c r="B9" s="141"/>
      <c r="C9" s="142"/>
      <c r="D9" s="190"/>
      <c r="E9" s="190"/>
      <c r="F9" s="190"/>
      <c r="G9" s="190"/>
      <c r="H9" s="190"/>
      <c r="I9" s="174"/>
      <c r="J9" s="174"/>
      <c r="K9" s="174"/>
      <c r="L9" s="174"/>
      <c r="M9" s="202"/>
      <c r="N9" s="202"/>
      <c r="O9" s="202"/>
      <c r="P9" s="202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44"/>
      <c r="AI9" s="125" t="s">
        <v>204</v>
      </c>
      <c r="AK9" s="126" t="s">
        <v>264</v>
      </c>
      <c r="AL9" s="126" t="s">
        <v>237</v>
      </c>
    </row>
    <row r="10" spans="2:38" x14ac:dyDescent="0.15">
      <c r="B10" s="141"/>
      <c r="C10" s="142"/>
      <c r="D10" s="190"/>
      <c r="E10" s="190"/>
      <c r="F10" s="190"/>
      <c r="G10" s="190"/>
      <c r="H10" s="190"/>
      <c r="I10" s="222" t="s">
        <v>240</v>
      </c>
      <c r="J10" s="223"/>
      <c r="K10" s="223"/>
      <c r="L10" s="224"/>
      <c r="M10" s="224"/>
      <c r="N10" s="224"/>
      <c r="O10" s="224"/>
      <c r="P10" s="224"/>
      <c r="Q10" s="225" t="s">
        <v>241</v>
      </c>
      <c r="R10" s="222" t="s">
        <v>242</v>
      </c>
      <c r="S10" s="224"/>
      <c r="T10" s="224"/>
      <c r="U10" s="224"/>
      <c r="V10" s="227" t="s">
        <v>243</v>
      </c>
      <c r="W10" s="228"/>
      <c r="X10" s="231" t="s">
        <v>244</v>
      </c>
      <c r="Y10" s="216" t="s">
        <v>245</v>
      </c>
      <c r="Z10" s="217"/>
      <c r="AA10" s="218" t="s">
        <v>246</v>
      </c>
      <c r="AB10" s="216" t="s">
        <v>247</v>
      </c>
      <c r="AC10" s="217"/>
      <c r="AD10" s="220" t="s">
        <v>248</v>
      </c>
      <c r="AE10" s="144"/>
      <c r="AK10" s="126" t="s">
        <v>265</v>
      </c>
      <c r="AL10" s="126" t="s">
        <v>234</v>
      </c>
    </row>
    <row r="11" spans="2:38" x14ac:dyDescent="0.15">
      <c r="B11" s="141"/>
      <c r="C11" s="175" t="s">
        <v>2</v>
      </c>
      <c r="D11" s="188" t="str">
        <f>Q1&amp;"(n="&amp;D19&amp;")"</f>
        <v>H30(n=86)</v>
      </c>
      <c r="E11" s="188" t="str">
        <f ca="1">R1&amp;"(n="&amp;E19&amp;")"</f>
        <v>R1(n=86)</v>
      </c>
      <c r="F11" s="188" t="str">
        <f ca="1">S1&amp;"(n="&amp;F19&amp;")"</f>
        <v>R2(n=86)</v>
      </c>
      <c r="G11" s="188" t="str">
        <f ca="1">T1&amp;"(n="&amp;G19&amp;")"</f>
        <v>R3(n=86)</v>
      </c>
      <c r="H11" s="188" t="str">
        <f ca="1">U1&amp;"(n="&amp;H19&amp;")"</f>
        <v>R4(n=86)</v>
      </c>
      <c r="I11" s="146" t="s">
        <v>251</v>
      </c>
      <c r="J11" s="147">
        <v>-0.03</v>
      </c>
      <c r="K11" s="147">
        <v>0.03</v>
      </c>
      <c r="L11" s="103" t="str">
        <f>Q1</f>
        <v>H30</v>
      </c>
      <c r="M11" s="199" t="str">
        <f ca="1">R1</f>
        <v>R1</v>
      </c>
      <c r="N11" s="199" t="str">
        <f ca="1">S1</f>
        <v>R2</v>
      </c>
      <c r="O11" s="199" t="str">
        <f ca="1">T1</f>
        <v>R3</v>
      </c>
      <c r="P11" s="199" t="str">
        <f ca="1">U1</f>
        <v>R4</v>
      </c>
      <c r="Q11" s="226"/>
      <c r="R11" s="148" t="s">
        <v>252</v>
      </c>
      <c r="S11" s="129" t="s">
        <v>253</v>
      </c>
      <c r="T11" s="129" t="s">
        <v>254</v>
      </c>
      <c r="U11" s="129" t="s">
        <v>255</v>
      </c>
      <c r="V11" s="229"/>
      <c r="W11" s="230"/>
      <c r="X11" s="232"/>
      <c r="Y11" s="149" t="s">
        <v>256</v>
      </c>
      <c r="Z11" s="150" t="s">
        <v>257</v>
      </c>
      <c r="AA11" s="219"/>
      <c r="AB11" s="151" t="s">
        <v>258</v>
      </c>
      <c r="AC11" s="152" t="s">
        <v>259</v>
      </c>
      <c r="AD11" s="221"/>
      <c r="AE11" s="144"/>
      <c r="AK11" s="126" t="s">
        <v>266</v>
      </c>
      <c r="AL11" s="126" t="s">
        <v>250</v>
      </c>
    </row>
    <row r="12" spans="2:38" x14ac:dyDescent="0.15">
      <c r="B12" s="141"/>
      <c r="C12" s="153" t="s">
        <v>343</v>
      </c>
      <c r="D12" s="189">
        <f>TRUNC('18-1.2018'!I98/1000,0)</f>
        <v>183856</v>
      </c>
      <c r="E12" s="189">
        <f>TRUNC('18-1.2019'!I98/1000,0)</f>
        <v>176276</v>
      </c>
      <c r="F12" s="189">
        <f>TRUNC('18-1.2020'!I98/1000,0)</f>
        <v>188218</v>
      </c>
      <c r="G12" s="189">
        <f>TRUNC('18-1.2021'!I98/1000,0)</f>
        <v>215480</v>
      </c>
      <c r="H12" s="189">
        <f>TRUNC('18-1.2022'!I98/1000,0)</f>
        <v>230012</v>
      </c>
      <c r="I12" s="154">
        <f>AVERAGE(D12:H12)</f>
        <v>198768.4</v>
      </c>
      <c r="J12" s="155">
        <f>I12*0.97</f>
        <v>192805.348</v>
      </c>
      <c r="K12" s="155">
        <f>I12*1.03</f>
        <v>204731.45199999999</v>
      </c>
      <c r="L12" s="129" t="str">
        <f>IF(AND(D12&gt;I12*0.97,D12&lt;I12*1.03),"○","×")</f>
        <v>×</v>
      </c>
      <c r="M12" s="200" t="str">
        <f>IF(AND(E12&gt;I12*0.97,E12&lt;I12*1.03),"○","×")</f>
        <v>×</v>
      </c>
      <c r="N12" s="200" t="str">
        <f>IF(AND(F12&gt;I12*0.97,F12&lt;I12*1.03),"○","×")</f>
        <v>×</v>
      </c>
      <c r="O12" s="200" t="str">
        <f>IF(AND(G12&gt;I12*0.97,G12&lt;I12*1.03),"○","×")</f>
        <v>×</v>
      </c>
      <c r="P12" s="200" t="str">
        <f>IF(AND(H12&gt;I12*0.97,H12&lt;I12*1.03),"○","×")</f>
        <v>×</v>
      </c>
      <c r="Q12" s="156" t="str">
        <f>IF(COUNTIF(L12:P12,"○")=5,"同程度","―")</f>
        <v>―</v>
      </c>
      <c r="R12" s="148" t="str">
        <f t="shared" ref="R12:U13" si="2">IF(E12-D12&gt;0,"↑",IF(E12-D12&lt;0,"↓","－"))</f>
        <v>↓</v>
      </c>
      <c r="S12" s="129" t="str">
        <f t="shared" si="2"/>
        <v>↑</v>
      </c>
      <c r="T12" s="129" t="str">
        <f t="shared" si="2"/>
        <v>↑</v>
      </c>
      <c r="U12" s="129" t="str">
        <f t="shared" si="2"/>
        <v>↑</v>
      </c>
      <c r="V12" s="129" t="str">
        <f>R12&amp;S12&amp;T12&amp;U12</f>
        <v>↓↑↑↑</v>
      </c>
      <c r="W12" s="157" t="str" cm="1">
        <f t="array" ref="W12">INDEX($AL$2:$AL$82,MATCH(V12,$AK$2:$AK$82,0),0)</f>
        <v>増加傾向⤴</v>
      </c>
      <c r="X12" s="158" t="str">
        <f>IF(F12-D12&gt;0,"↑",IF(F12-D12&lt;0,"↓","－"))</f>
        <v>↑</v>
      </c>
      <c r="Y12" s="159" t="str">
        <f>IF(V12="↓↑↓↓",IF(X12="↓","減少傾向","×"),"判定外")</f>
        <v>判定外</v>
      </c>
      <c r="Z12" s="160" t="str">
        <f>IF(V12="↑↓↑↑",IF(X12="↑","増加傾向","×"),"判定外")</f>
        <v>判定外</v>
      </c>
      <c r="AA12" s="161" t="str">
        <f>IF(G12-E12&gt;0,"↑",IF(G12-E12&lt;0,"↓","－"))</f>
        <v>↑</v>
      </c>
      <c r="AB12" s="159" t="str">
        <f>IF(V12="↓↓↑↓",IF(AA12="↓","減少傾向","×"),"判定外")</f>
        <v>判定外</v>
      </c>
      <c r="AC12" s="160" t="str">
        <f>IF(V12="↑↑↓↑",IF(AA12="↑","増加傾向","×"),"判定外")</f>
        <v>判定外</v>
      </c>
      <c r="AD12" s="162" t="s">
        <v>196</v>
      </c>
      <c r="AE12" s="144"/>
      <c r="AK12" s="126" t="s">
        <v>267</v>
      </c>
      <c r="AL12" s="126" t="s">
        <v>203</v>
      </c>
    </row>
    <row r="13" spans="2:38" ht="14.25" thickBot="1" x14ac:dyDescent="0.2">
      <c r="B13" s="141"/>
      <c r="C13" s="163" t="s">
        <v>344</v>
      </c>
      <c r="D13" s="189">
        <f>'18-1.2018'!H98</f>
        <v>16262</v>
      </c>
      <c r="E13" s="189">
        <f>'18-1.2019'!H98</f>
        <v>16081</v>
      </c>
      <c r="F13" s="189">
        <f>'18-1.2020'!H98</f>
        <v>16379</v>
      </c>
      <c r="G13" s="189">
        <f>'18-1.2021'!H98</f>
        <v>17820</v>
      </c>
      <c r="H13" s="189">
        <f>'18-1.2022'!H98</f>
        <v>17462</v>
      </c>
      <c r="I13" s="164">
        <f>AVERAGE(D13:H13)</f>
        <v>16800.8</v>
      </c>
      <c r="J13" s="165">
        <f>I13*0.97</f>
        <v>16296.775999999998</v>
      </c>
      <c r="K13" s="165">
        <f>I13*1.03</f>
        <v>17304.824000000001</v>
      </c>
      <c r="L13" s="132" t="str">
        <f>IF(AND(D13&gt;I13*0.97,D13&lt;I13*1.03),"○","×")</f>
        <v>×</v>
      </c>
      <c r="M13" s="201" t="str">
        <f>IF(AND(E13&gt;I13*0.97,E13&lt;I13*1.03),"○","×")</f>
        <v>×</v>
      </c>
      <c r="N13" s="201" t="str">
        <f>IF(AND(F13&gt;I13*0.97,F13&lt;I13*1.03),"○","×")</f>
        <v>○</v>
      </c>
      <c r="O13" s="201" t="str">
        <f>IF(AND(G13&gt;I13*0.97,G13&lt;I13*1.03),"○","×")</f>
        <v>×</v>
      </c>
      <c r="P13" s="201" t="str">
        <f>IF(AND(H13&gt;I13*0.97,H13&lt;I13*1.03),"○","×")</f>
        <v>×</v>
      </c>
      <c r="Q13" s="166" t="str">
        <f>IF(COUNTIF(L13:P13,"○")=5,"同程度","―")</f>
        <v>―</v>
      </c>
      <c r="R13" s="167" t="str">
        <f t="shared" si="2"/>
        <v>↓</v>
      </c>
      <c r="S13" s="132" t="str">
        <f t="shared" si="2"/>
        <v>↑</v>
      </c>
      <c r="T13" s="132" t="str">
        <f t="shared" si="2"/>
        <v>↑</v>
      </c>
      <c r="U13" s="132" t="str">
        <f t="shared" si="2"/>
        <v>↓</v>
      </c>
      <c r="V13" s="132" t="str">
        <f>R13&amp;S13&amp;T13&amp;U13</f>
        <v>↓↑↑↓</v>
      </c>
      <c r="W13" s="168" t="str" cm="1">
        <f t="array" ref="W13">INDEX($AL$2:$AL$82,MATCH(V13,$AK$2:$AK$82,0),0)</f>
        <v>年度により増減</v>
      </c>
      <c r="X13" s="169" t="str">
        <f>IF(F13-D13&gt;0,"↑",IF(F13-D13&lt;0,"↓","－"))</f>
        <v>↑</v>
      </c>
      <c r="Y13" s="170" t="str">
        <f>IF(V13="↓↑↓↓",IF(X13="↓","減少傾向","×"),"判定外")</f>
        <v>判定外</v>
      </c>
      <c r="Z13" s="171" t="str">
        <f>IF(V13="↑↓↑↑",IF(X13="↑","増加傾向","×"),"判定外")</f>
        <v>判定外</v>
      </c>
      <c r="AA13" s="172" t="str">
        <f>IF(G13-E13&gt;0,"↑",IF(G13-E13&lt;0,"↓","－"))</f>
        <v>↑</v>
      </c>
      <c r="AB13" s="170" t="str">
        <f>IF(V13="↓↓↑↓",IF(AA13="↓","減少傾向","×"),"判定外")</f>
        <v>判定外</v>
      </c>
      <c r="AC13" s="171" t="str">
        <f>IF(V13="↑↑↓↑",IF(AA13="↑","増加傾向","×"),"判定外")</f>
        <v>判定外</v>
      </c>
      <c r="AD13" s="173" t="s">
        <v>250</v>
      </c>
      <c r="AE13" s="144"/>
      <c r="AK13" s="126" t="s">
        <v>268</v>
      </c>
      <c r="AL13" s="126" t="s">
        <v>250</v>
      </c>
    </row>
    <row r="14" spans="2:38" ht="14.25" thickBot="1" x14ac:dyDescent="0.2">
      <c r="B14" s="141"/>
      <c r="C14" s="142"/>
      <c r="D14" s="190"/>
      <c r="E14" s="190"/>
      <c r="F14" s="190"/>
      <c r="G14" s="190"/>
      <c r="H14" s="190"/>
      <c r="I14" s="174"/>
      <c r="J14" s="174"/>
      <c r="K14" s="174"/>
      <c r="L14" s="174"/>
      <c r="M14" s="202"/>
      <c r="N14" s="202"/>
      <c r="O14" s="202"/>
      <c r="P14" s="202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44"/>
      <c r="AK14" s="126" t="s">
        <v>269</v>
      </c>
      <c r="AL14" s="126" t="s">
        <v>250</v>
      </c>
    </row>
    <row r="15" spans="2:38" x14ac:dyDescent="0.15">
      <c r="B15" s="141"/>
      <c r="C15" s="142"/>
      <c r="D15" s="190"/>
      <c r="E15" s="190"/>
      <c r="F15" s="190"/>
      <c r="G15" s="190"/>
      <c r="H15" s="190"/>
      <c r="I15" s="222" t="s">
        <v>240</v>
      </c>
      <c r="J15" s="223"/>
      <c r="K15" s="223"/>
      <c r="L15" s="224"/>
      <c r="M15" s="224"/>
      <c r="N15" s="224"/>
      <c r="O15" s="224"/>
      <c r="P15" s="224"/>
      <c r="Q15" s="225" t="s">
        <v>241</v>
      </c>
      <c r="R15" s="222" t="s">
        <v>242</v>
      </c>
      <c r="S15" s="224"/>
      <c r="T15" s="224"/>
      <c r="U15" s="224"/>
      <c r="V15" s="227" t="s">
        <v>243</v>
      </c>
      <c r="W15" s="228"/>
      <c r="X15" s="231" t="s">
        <v>244</v>
      </c>
      <c r="Y15" s="216" t="s">
        <v>245</v>
      </c>
      <c r="Z15" s="217"/>
      <c r="AA15" s="218" t="s">
        <v>246</v>
      </c>
      <c r="AB15" s="216" t="s">
        <v>247</v>
      </c>
      <c r="AC15" s="217"/>
      <c r="AD15" s="220" t="s">
        <v>248</v>
      </c>
      <c r="AE15" s="144"/>
      <c r="AK15" s="126" t="s">
        <v>270</v>
      </c>
      <c r="AL15" s="126" t="s">
        <v>271</v>
      </c>
    </row>
    <row r="16" spans="2:38" x14ac:dyDescent="0.15">
      <c r="B16" s="141"/>
      <c r="C16" s="176" t="s">
        <v>214</v>
      </c>
      <c r="D16" s="188" t="str">
        <f>Q1&amp;"(n="&amp;D19&amp;")"</f>
        <v>H30(n=86)</v>
      </c>
      <c r="E16" s="188" t="str">
        <f ca="1">R1&amp;"(n="&amp;E19&amp;")"</f>
        <v>R1(n=86)</v>
      </c>
      <c r="F16" s="188" t="str">
        <f ca="1">S1&amp;"(n="&amp;F19&amp;")"</f>
        <v>R2(n=86)</v>
      </c>
      <c r="G16" s="188" t="str">
        <f ca="1">T1&amp;"(n="&amp;G19&amp;")"</f>
        <v>R3(n=86)</v>
      </c>
      <c r="H16" s="188" t="str">
        <f ca="1">U1&amp;"(n="&amp;H19&amp;")"</f>
        <v>R4(n=86)</v>
      </c>
      <c r="I16" s="146" t="s">
        <v>251</v>
      </c>
      <c r="J16" s="147">
        <v>-0.03</v>
      </c>
      <c r="K16" s="147">
        <v>0.03</v>
      </c>
      <c r="L16" s="103" t="str">
        <f>Q1</f>
        <v>H30</v>
      </c>
      <c r="M16" s="199" t="str">
        <f ca="1">R1</f>
        <v>R1</v>
      </c>
      <c r="N16" s="199" t="str">
        <f ca="1">S1</f>
        <v>R2</v>
      </c>
      <c r="O16" s="199" t="str">
        <f ca="1">T1</f>
        <v>R3</v>
      </c>
      <c r="P16" s="199" t="str">
        <f ca="1">U1</f>
        <v>R4</v>
      </c>
      <c r="Q16" s="226"/>
      <c r="R16" s="148" t="s">
        <v>252</v>
      </c>
      <c r="S16" s="129" t="s">
        <v>253</v>
      </c>
      <c r="T16" s="129" t="s">
        <v>254</v>
      </c>
      <c r="U16" s="129" t="s">
        <v>255</v>
      </c>
      <c r="V16" s="229"/>
      <c r="W16" s="230"/>
      <c r="X16" s="232"/>
      <c r="Y16" s="149" t="s">
        <v>256</v>
      </c>
      <c r="Z16" s="150" t="s">
        <v>257</v>
      </c>
      <c r="AA16" s="219"/>
      <c r="AB16" s="151" t="s">
        <v>258</v>
      </c>
      <c r="AC16" s="152" t="s">
        <v>259</v>
      </c>
      <c r="AD16" s="221"/>
      <c r="AE16" s="144"/>
      <c r="AK16" s="126" t="s">
        <v>272</v>
      </c>
      <c r="AL16" s="126" t="s">
        <v>271</v>
      </c>
    </row>
    <row r="17" spans="2:38" x14ac:dyDescent="0.15">
      <c r="B17" s="141"/>
      <c r="C17" s="153" t="s">
        <v>343</v>
      </c>
      <c r="D17" s="191">
        <f>ROUND(D12/D19,1)</f>
        <v>2137.9</v>
      </c>
      <c r="E17" s="191">
        <f>ROUND(E12/E19,1)</f>
        <v>2049.6999999999998</v>
      </c>
      <c r="F17" s="191">
        <f>ROUND(F12/F19,1)</f>
        <v>2188.6</v>
      </c>
      <c r="G17" s="191">
        <f>ROUND(G12/G19,1)</f>
        <v>2505.6</v>
      </c>
      <c r="H17" s="191">
        <f>ROUND(H12/H19,1)</f>
        <v>2674.6</v>
      </c>
      <c r="I17" s="154">
        <f>AVERAGE(D17:H17)</f>
        <v>2311.2800000000002</v>
      </c>
      <c r="J17" s="155">
        <f>I17*0.97</f>
        <v>2241.9416000000001</v>
      </c>
      <c r="K17" s="155">
        <f>I17*1.03</f>
        <v>2380.6184000000003</v>
      </c>
      <c r="L17" s="129" t="str">
        <f>IF(AND(D17&gt;I17*0.97,D17&lt;I17*1.03),"○","×")</f>
        <v>×</v>
      </c>
      <c r="M17" s="200" t="str">
        <f>IF(AND(E17&gt;I17*0.97,E17&lt;I17*1.03),"○","×")</f>
        <v>×</v>
      </c>
      <c r="N17" s="200" t="str">
        <f>IF(AND(F17&gt;I17*0.97,F17&lt;I17*1.03),"○","×")</f>
        <v>×</v>
      </c>
      <c r="O17" s="200" t="str">
        <f>IF(AND(G17&gt;I17*0.97,G17&lt;I17*1.03),"○","×")</f>
        <v>×</v>
      </c>
      <c r="P17" s="200" t="str">
        <f>IF(AND(H17&gt;I17*0.97,H17&lt;I17*1.03),"○","×")</f>
        <v>×</v>
      </c>
      <c r="Q17" s="156" t="str">
        <f>IF(COUNTIF(L17:P17,"○")=5,"同程度","―")</f>
        <v>―</v>
      </c>
      <c r="R17" s="148" t="str">
        <f t="shared" ref="R17:U18" si="3">IF(E17-D17&gt;0,"↑",IF(E17-D17&lt;0,"↓","－"))</f>
        <v>↓</v>
      </c>
      <c r="S17" s="129" t="str">
        <f t="shared" si="3"/>
        <v>↑</v>
      </c>
      <c r="T17" s="129" t="str">
        <f t="shared" si="3"/>
        <v>↑</v>
      </c>
      <c r="U17" s="129" t="str">
        <f t="shared" si="3"/>
        <v>↑</v>
      </c>
      <c r="V17" s="129" t="str">
        <f>R17&amp;S17&amp;T17&amp;U17</f>
        <v>↓↑↑↑</v>
      </c>
      <c r="W17" s="157" t="str" cm="1">
        <f t="array" ref="W17">INDEX($AL$2:$AL$82,MATCH(V17,$AK$2:$AK$82,0),0)</f>
        <v>増加傾向⤴</v>
      </c>
      <c r="X17" s="158" t="str">
        <f>IF(F17-D17&gt;0,"↑",IF(F17-D17&lt;0,"↓","－"))</f>
        <v>↑</v>
      </c>
      <c r="Y17" s="159" t="str">
        <f>IF(V17="↓↑↓↓",IF(X17="↓","減少傾向","×"),"判定外")</f>
        <v>判定外</v>
      </c>
      <c r="Z17" s="160" t="str">
        <f>IF(V17="↑↓↑↑",IF(X17="↑","増加傾向","×"),"判定外")</f>
        <v>判定外</v>
      </c>
      <c r="AA17" s="161" t="str">
        <f>IF(G17-E17&gt;0,"↑",IF(G17-E17&lt;0,"↓","－"))</f>
        <v>↑</v>
      </c>
      <c r="AB17" s="159" t="str">
        <f>IF(V17="↓↓↑↓",IF(AA17="↓","減少傾向","×"),"判定外")</f>
        <v>判定外</v>
      </c>
      <c r="AC17" s="160" t="str">
        <f>IF(V17="↑↑↓↑",IF(AA17="↑","増加傾向","×"),"判定外")</f>
        <v>判定外</v>
      </c>
      <c r="AD17" s="162" t="s">
        <v>196</v>
      </c>
      <c r="AE17" s="144"/>
      <c r="AK17" s="126" t="s">
        <v>273</v>
      </c>
      <c r="AL17" s="126" t="s">
        <v>250</v>
      </c>
    </row>
    <row r="18" spans="2:38" ht="14.25" thickBot="1" x14ac:dyDescent="0.2">
      <c r="B18" s="141"/>
      <c r="C18" s="163" t="s">
        <v>344</v>
      </c>
      <c r="D18" s="191">
        <f>ROUND(D13/D19,1)</f>
        <v>189.1</v>
      </c>
      <c r="E18" s="191">
        <f>ROUND(E13/E19,1)</f>
        <v>187</v>
      </c>
      <c r="F18" s="191">
        <f>ROUND(F13/F19,1)</f>
        <v>190.5</v>
      </c>
      <c r="G18" s="191">
        <f>ROUND(G13/G19,1)</f>
        <v>207.2</v>
      </c>
      <c r="H18" s="191">
        <f>ROUND(H13/H19,1)</f>
        <v>203</v>
      </c>
      <c r="I18" s="164">
        <f>AVERAGE(D18:H18)</f>
        <v>195.35999999999999</v>
      </c>
      <c r="J18" s="165">
        <f>I18*0.97</f>
        <v>189.49919999999997</v>
      </c>
      <c r="K18" s="165">
        <f>I18*1.03</f>
        <v>201.2208</v>
      </c>
      <c r="L18" s="132" t="str">
        <f>IF(AND(D18&gt;I18*0.97,D18&lt;I18*1.03),"○","×")</f>
        <v>×</v>
      </c>
      <c r="M18" s="201" t="str">
        <f>IF(AND(E18&gt;I18*0.97,E18&lt;I18*1.03),"○","×")</f>
        <v>×</v>
      </c>
      <c r="N18" s="201" t="str">
        <f>IF(AND(F18&gt;I18*0.97,F18&lt;I18*1.03),"○","×")</f>
        <v>○</v>
      </c>
      <c r="O18" s="201" t="str">
        <f>IF(AND(G18&gt;I18*0.97,G18&lt;I18*1.03),"○","×")</f>
        <v>×</v>
      </c>
      <c r="P18" s="201" t="str">
        <f>IF(AND(H18&gt;I18*0.97,H18&lt;I18*1.03),"○","×")</f>
        <v>×</v>
      </c>
      <c r="Q18" s="166" t="str">
        <f>IF(COUNTIF(L18:P18,"○")=5,"同程度","―")</f>
        <v>―</v>
      </c>
      <c r="R18" s="167" t="str">
        <f t="shared" si="3"/>
        <v>↓</v>
      </c>
      <c r="S18" s="132" t="str">
        <f t="shared" si="3"/>
        <v>↑</v>
      </c>
      <c r="T18" s="132" t="str">
        <f t="shared" si="3"/>
        <v>↑</v>
      </c>
      <c r="U18" s="132" t="str">
        <f t="shared" si="3"/>
        <v>↓</v>
      </c>
      <c r="V18" s="132" t="str">
        <f>R18&amp;S18&amp;T18&amp;U18</f>
        <v>↓↑↑↓</v>
      </c>
      <c r="W18" s="168" t="str" cm="1">
        <f t="array" ref="W18">INDEX($AL$2:$AL$82,MATCH(V18,$AK$2:$AK$82,0),0)</f>
        <v>年度により増減</v>
      </c>
      <c r="X18" s="169" t="str">
        <f>IF(F18-D18&gt;0,"↑",IF(F18-D18&lt;0,"↓","－"))</f>
        <v>↑</v>
      </c>
      <c r="Y18" s="170" t="str">
        <f>IF(V18="↓↑↓↓",IF(X18="↓","減少傾向","×"),"判定外")</f>
        <v>判定外</v>
      </c>
      <c r="Z18" s="171" t="str">
        <f>IF(V18="↑↓↑↑",IF(X18="↑","増加傾向","×"),"判定外")</f>
        <v>判定外</v>
      </c>
      <c r="AA18" s="172" t="str">
        <f>IF(G18-E18&gt;0,"↑",IF(G18-E18&lt;0,"↓","－"))</f>
        <v>↑</v>
      </c>
      <c r="AB18" s="170" t="str">
        <f>IF(V18="↓↓↑↓",IF(AA18="↓","減少傾向","×"),"判定外")</f>
        <v>判定外</v>
      </c>
      <c r="AC18" s="171" t="str">
        <f>IF(V18="↑↑↓↑",IF(AA18="↑","増加傾向","×"),"判定外")</f>
        <v>判定外</v>
      </c>
      <c r="AD18" s="173" t="s">
        <v>250</v>
      </c>
      <c r="AE18" s="144"/>
      <c r="AK18" s="126" t="s">
        <v>274</v>
      </c>
      <c r="AL18" s="126" t="s">
        <v>271</v>
      </c>
    </row>
    <row r="19" spans="2:38" x14ac:dyDescent="0.15">
      <c r="B19" s="141"/>
      <c r="C19" s="177" t="s">
        <v>215</v>
      </c>
      <c r="D19" s="192">
        <f>COUNTA('18-1.2018'!D11:D96)</f>
        <v>86</v>
      </c>
      <c r="E19" s="192">
        <f>COUNTA('18-1.2019'!D11:D96)</f>
        <v>86</v>
      </c>
      <c r="F19" s="192">
        <f>COUNTA('18-1.2020'!D11:D96)</f>
        <v>86</v>
      </c>
      <c r="G19" s="192">
        <f>COUNTA('18-1.2021'!D11:D96)</f>
        <v>86</v>
      </c>
      <c r="H19" s="192">
        <f>COUNTA('18-1.2022'!D11:D96)</f>
        <v>86</v>
      </c>
      <c r="I19" s="174"/>
      <c r="J19" s="174"/>
      <c r="K19" s="174"/>
      <c r="L19" s="174"/>
      <c r="M19" s="202"/>
      <c r="N19" s="202"/>
      <c r="O19" s="202"/>
      <c r="P19" s="202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44"/>
      <c r="AK19" s="126" t="s">
        <v>275</v>
      </c>
      <c r="AL19" s="126" t="s">
        <v>271</v>
      </c>
    </row>
    <row r="20" spans="2:38" ht="14.25" thickBot="1" x14ac:dyDescent="0.2">
      <c r="B20" s="141"/>
      <c r="C20" s="142"/>
      <c r="D20" s="190"/>
      <c r="E20" s="190"/>
      <c r="F20" s="190"/>
      <c r="G20" s="190"/>
      <c r="H20" s="190"/>
      <c r="I20" s="174"/>
      <c r="J20" s="174"/>
      <c r="K20" s="174"/>
      <c r="L20" s="174"/>
      <c r="M20" s="202"/>
      <c r="N20" s="202"/>
      <c r="O20" s="202"/>
      <c r="P20" s="202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44"/>
      <c r="AK20" s="126" t="s">
        <v>276</v>
      </c>
      <c r="AL20" s="126" t="s">
        <v>234</v>
      </c>
    </row>
    <row r="21" spans="2:38" x14ac:dyDescent="0.15">
      <c r="B21" s="141"/>
      <c r="C21" s="142"/>
      <c r="D21" s="190"/>
      <c r="E21" s="190"/>
      <c r="F21" s="190"/>
      <c r="G21" s="190"/>
      <c r="H21" s="190"/>
      <c r="I21" s="222" t="s">
        <v>240</v>
      </c>
      <c r="J21" s="223"/>
      <c r="K21" s="223"/>
      <c r="L21" s="224"/>
      <c r="M21" s="224"/>
      <c r="N21" s="224"/>
      <c r="O21" s="224"/>
      <c r="P21" s="224"/>
      <c r="Q21" s="225" t="s">
        <v>241</v>
      </c>
      <c r="R21" s="222" t="s">
        <v>242</v>
      </c>
      <c r="S21" s="224"/>
      <c r="T21" s="224"/>
      <c r="U21" s="224"/>
      <c r="V21" s="227" t="s">
        <v>243</v>
      </c>
      <c r="W21" s="228"/>
      <c r="X21" s="231" t="s">
        <v>244</v>
      </c>
      <c r="Y21" s="216" t="s">
        <v>245</v>
      </c>
      <c r="Z21" s="217"/>
      <c r="AA21" s="218" t="s">
        <v>246</v>
      </c>
      <c r="AB21" s="216" t="s">
        <v>247</v>
      </c>
      <c r="AC21" s="217"/>
      <c r="AD21" s="220" t="s">
        <v>248</v>
      </c>
      <c r="AE21" s="144"/>
      <c r="AK21" s="126" t="s">
        <v>277</v>
      </c>
      <c r="AL21" s="126" t="s">
        <v>237</v>
      </c>
    </row>
    <row r="22" spans="2:38" x14ac:dyDescent="0.15">
      <c r="B22" s="141"/>
      <c r="C22" s="177" t="s">
        <v>213</v>
      </c>
      <c r="D22" s="188" t="str">
        <f>Q1&amp;"(n="&amp;D25&amp;")"</f>
        <v>H30(n=25)</v>
      </c>
      <c r="E22" s="188" t="str">
        <f ca="1">R1&amp;"(n="&amp;E25&amp;")"</f>
        <v>R1(n=25)</v>
      </c>
      <c r="F22" s="188" t="str">
        <f ca="1">S1&amp;"(n="&amp;F25&amp;")"</f>
        <v>R2(n=25)</v>
      </c>
      <c r="G22" s="188" t="str">
        <f ca="1">T1&amp;"(n="&amp;G25&amp;")"</f>
        <v>R3(n=25)</v>
      </c>
      <c r="H22" s="188" t="str">
        <f ca="1">U1&amp;"(n="&amp;H25&amp;")"</f>
        <v>R4(n=25)</v>
      </c>
      <c r="I22" s="146" t="s">
        <v>251</v>
      </c>
      <c r="J22" s="147">
        <v>-0.03</v>
      </c>
      <c r="K22" s="147">
        <v>0.03</v>
      </c>
      <c r="L22" s="103" t="str">
        <f>Q1</f>
        <v>H30</v>
      </c>
      <c r="M22" s="199" t="str">
        <f ca="1">R1</f>
        <v>R1</v>
      </c>
      <c r="N22" s="199" t="str">
        <f ca="1">S1</f>
        <v>R2</v>
      </c>
      <c r="O22" s="199" t="str">
        <f ca="1">T1</f>
        <v>R3</v>
      </c>
      <c r="P22" s="199" t="str">
        <f ca="1">U1</f>
        <v>R4</v>
      </c>
      <c r="Q22" s="226"/>
      <c r="R22" s="148" t="s">
        <v>252</v>
      </c>
      <c r="S22" s="129" t="s">
        <v>253</v>
      </c>
      <c r="T22" s="129" t="s">
        <v>254</v>
      </c>
      <c r="U22" s="129" t="s">
        <v>255</v>
      </c>
      <c r="V22" s="229"/>
      <c r="W22" s="230"/>
      <c r="X22" s="232"/>
      <c r="Y22" s="149" t="s">
        <v>256</v>
      </c>
      <c r="Z22" s="150" t="s">
        <v>257</v>
      </c>
      <c r="AA22" s="219"/>
      <c r="AB22" s="151" t="s">
        <v>258</v>
      </c>
      <c r="AC22" s="152" t="s">
        <v>259</v>
      </c>
      <c r="AD22" s="221"/>
      <c r="AE22" s="144"/>
      <c r="AK22" s="126" t="s">
        <v>278</v>
      </c>
      <c r="AL22" s="126" t="s">
        <v>234</v>
      </c>
    </row>
    <row r="23" spans="2:38" x14ac:dyDescent="0.15">
      <c r="B23" s="141"/>
      <c r="C23" s="153" t="s">
        <v>343</v>
      </c>
      <c r="D23" s="193">
        <f>ROUND(TRUNC('18-1.2018'!I6/1000,1),1)</f>
        <v>978</v>
      </c>
      <c r="E23" s="193">
        <f>ROUND(TRUNC('18-1.2019'!I6/1000,1),1)</f>
        <v>904.9</v>
      </c>
      <c r="F23" s="193">
        <f>ROUND(TRUNC('18-1.2020'!I6/1000,1),1)</f>
        <v>948.6</v>
      </c>
      <c r="G23" s="193">
        <f>ROUND(TRUNC('18-1.2021'!I6/1000,1),1)</f>
        <v>1076.7</v>
      </c>
      <c r="H23" s="193">
        <f>ROUND(TRUNC('18-1.2022'!I6/1000,1),1)</f>
        <v>1075.4000000000001</v>
      </c>
      <c r="I23" s="154">
        <f>AVERAGE(D23:H23)</f>
        <v>996.72</v>
      </c>
      <c r="J23" s="155">
        <f>I23*0.97</f>
        <v>966.8184</v>
      </c>
      <c r="K23" s="155">
        <f>I23*1.03</f>
        <v>1026.6215999999999</v>
      </c>
      <c r="L23" s="129" t="str">
        <f>IF(AND(D23&gt;I23*0.97,D23&lt;I23*1.03),"○","×")</f>
        <v>○</v>
      </c>
      <c r="M23" s="200" t="str">
        <f>IF(AND(E23&gt;I23*0.97,E23&lt;I23*1.03),"○","×")</f>
        <v>×</v>
      </c>
      <c r="N23" s="200" t="str">
        <f>IF(AND(F23&gt;I23*0.97,F23&lt;I23*1.03),"○","×")</f>
        <v>×</v>
      </c>
      <c r="O23" s="200" t="str">
        <f>IF(AND(G23&gt;I23*0.97,G23&lt;I23*1.03),"○","×")</f>
        <v>×</v>
      </c>
      <c r="P23" s="200" t="str">
        <f>IF(AND(H23&gt;I23*0.97,H23&lt;I23*1.03),"○","×")</f>
        <v>×</v>
      </c>
      <c r="Q23" s="156" t="str">
        <f>IF(COUNTIF(L23:P23,"○")=5,"同程度","―")</f>
        <v>―</v>
      </c>
      <c r="R23" s="148" t="str">
        <f t="shared" ref="R23:U24" si="4">IF(E23-D23&gt;0,"↑",IF(E23-D23&lt;0,"↓","－"))</f>
        <v>↓</v>
      </c>
      <c r="S23" s="129" t="str">
        <f t="shared" si="4"/>
        <v>↑</v>
      </c>
      <c r="T23" s="129" t="str">
        <f t="shared" si="4"/>
        <v>↑</v>
      </c>
      <c r="U23" s="129" t="str">
        <f t="shared" si="4"/>
        <v>↓</v>
      </c>
      <c r="V23" s="129" t="str">
        <f>R23&amp;S23&amp;T23&amp;U23</f>
        <v>↓↑↑↓</v>
      </c>
      <c r="W23" s="157" t="str" cm="1">
        <f t="array" ref="W23">INDEX($AL$2:$AL$82,MATCH(V23,$AK$2:$AK$82,0),0)</f>
        <v>年度により増減</v>
      </c>
      <c r="X23" s="158" t="str">
        <f>IF(F23-D23&gt;0,"↑",IF(F23-D23&lt;0,"↓","－"))</f>
        <v>↓</v>
      </c>
      <c r="Y23" s="159" t="str">
        <f>IF(V23="↓↑↓↓",IF(X23="↓","減少傾向","×"),"判定外")</f>
        <v>判定外</v>
      </c>
      <c r="Z23" s="160" t="str">
        <f>IF(V23="↑↓↑↑",IF(X23="↑","増加傾向","×"),"判定外")</f>
        <v>判定外</v>
      </c>
      <c r="AA23" s="161" t="str">
        <f>IF(G23-E23&gt;0,"↑",IF(G23-E23&lt;0,"↓","－"))</f>
        <v>↑</v>
      </c>
      <c r="AB23" s="159" t="str">
        <f>IF(V23="↓↓↑↓",IF(AA23="↓","減少傾向","×"),"判定外")</f>
        <v>判定外</v>
      </c>
      <c r="AC23" s="160" t="str">
        <f>IF(V23="↑↑↓↑",IF(AA23="↑","増加傾向","×"),"判定外")</f>
        <v>判定外</v>
      </c>
      <c r="AD23" s="162" t="s">
        <v>250</v>
      </c>
      <c r="AE23" s="144"/>
      <c r="AK23" s="126" t="s">
        <v>279</v>
      </c>
      <c r="AL23" s="126" t="s">
        <v>250</v>
      </c>
    </row>
    <row r="24" spans="2:38" ht="14.25" thickBot="1" x14ac:dyDescent="0.2">
      <c r="B24" s="141"/>
      <c r="C24" s="163" t="s">
        <v>344</v>
      </c>
      <c r="D24" s="193">
        <f>ROUND('18-1.2018'!H6,1)</f>
        <v>177.1</v>
      </c>
      <c r="E24" s="193">
        <f>ROUND('18-1.2019'!H6,1)</f>
        <v>174.3</v>
      </c>
      <c r="F24" s="193">
        <f>ROUND('18-1.2020'!H6,1)</f>
        <v>167.4</v>
      </c>
      <c r="G24" s="193">
        <f>ROUND('18-1.2021'!H6,1)</f>
        <v>183</v>
      </c>
      <c r="H24" s="193">
        <f>ROUND('18-1.2022'!H6,1)</f>
        <v>176.2</v>
      </c>
      <c r="I24" s="164">
        <f>AVERAGE(D24:H24)</f>
        <v>175.6</v>
      </c>
      <c r="J24" s="165">
        <f>I24*0.97</f>
        <v>170.33199999999999</v>
      </c>
      <c r="K24" s="165">
        <f>I24*1.03</f>
        <v>180.86799999999999</v>
      </c>
      <c r="L24" s="132" t="str">
        <f>IF(AND(D24&gt;I24*0.97,D24&lt;I24*1.03),"○","×")</f>
        <v>○</v>
      </c>
      <c r="M24" s="201" t="str">
        <f>IF(AND(E24&gt;I24*0.97,E24&lt;I24*1.03),"○","×")</f>
        <v>○</v>
      </c>
      <c r="N24" s="201" t="str">
        <f>IF(AND(F24&gt;I24*0.97,F24&lt;I24*1.03),"○","×")</f>
        <v>×</v>
      </c>
      <c r="O24" s="201" t="str">
        <f>IF(AND(G24&gt;I24*0.97,G24&lt;I24*1.03),"○","×")</f>
        <v>×</v>
      </c>
      <c r="P24" s="201" t="str">
        <f>IF(AND(H24&gt;I24*0.97,H24&lt;I24*1.03),"○","×")</f>
        <v>○</v>
      </c>
      <c r="Q24" s="166" t="str">
        <f>IF(COUNTIF(L24:P24,"○")=5,"同程度","―")</f>
        <v>―</v>
      </c>
      <c r="R24" s="167" t="str">
        <f t="shared" si="4"/>
        <v>↓</v>
      </c>
      <c r="S24" s="132" t="str">
        <f t="shared" si="4"/>
        <v>↓</v>
      </c>
      <c r="T24" s="132" t="str">
        <f t="shared" si="4"/>
        <v>↑</v>
      </c>
      <c r="U24" s="132" t="str">
        <f t="shared" si="4"/>
        <v>↓</v>
      </c>
      <c r="V24" s="132" t="str">
        <f>R24&amp;S24&amp;T24&amp;U24</f>
        <v>↓↓↑↓</v>
      </c>
      <c r="W24" s="168" t="str" cm="1">
        <f t="array" ref="W24">INDEX($AL$2:$AL$82,MATCH(V24,$AK$2:$AK$82,0),0)</f>
        <v>年度により増減</v>
      </c>
      <c r="X24" s="169" t="str">
        <f>IF(F24-D24&gt;0,"↑",IF(F24-D24&lt;0,"↓","－"))</f>
        <v>↓</v>
      </c>
      <c r="Y24" s="170" t="str">
        <f>IF(V24="↓↑↓↓",IF(X24="↓","減少傾向","×"),"判定外")</f>
        <v>判定外</v>
      </c>
      <c r="Z24" s="171" t="str">
        <f>IF(V24="↑↓↑↑",IF(X24="↑","増加傾向","×"),"判定外")</f>
        <v>判定外</v>
      </c>
      <c r="AA24" s="172" t="str">
        <f>IF(G24-E24&gt;0,"↑",IF(G24-E24&lt;0,"↓","－"))</f>
        <v>↑</v>
      </c>
      <c r="AB24" s="170" t="str">
        <f>IF(V24="↓↓↑↓",IF(AA24="↓","減少傾向","×"),"判定外")</f>
        <v>×</v>
      </c>
      <c r="AC24" s="171" t="str">
        <f>IF(V24="↑↑↓↑",IF(AA24="↑","増加傾向","×"),"判定外")</f>
        <v>判定外</v>
      </c>
      <c r="AD24" s="173" t="s">
        <v>250</v>
      </c>
      <c r="AE24" s="144"/>
      <c r="AK24" s="126" t="s">
        <v>280</v>
      </c>
      <c r="AL24" s="126" t="s">
        <v>281</v>
      </c>
    </row>
    <row r="25" spans="2:38" x14ac:dyDescent="0.15">
      <c r="B25" s="141"/>
      <c r="C25" s="177" t="s">
        <v>215</v>
      </c>
      <c r="D25" s="192">
        <f>COUNTIFS('18-1.2018'!B11:B96,"G",'18-1.2018'!D11:D96,"&lt;&gt;")</f>
        <v>25</v>
      </c>
      <c r="E25" s="192">
        <f>COUNTIFS('18-1.2019'!B11:B96,"G",'18-1.2019'!D11:D96,"&lt;&gt;")</f>
        <v>25</v>
      </c>
      <c r="F25" s="192">
        <f>COUNTIFS('18-1.2020'!B11:B96,"G",'18-1.2020'!D11:D96,"&lt;&gt;")</f>
        <v>25</v>
      </c>
      <c r="G25" s="192">
        <f>COUNTIFS('18-1.2021'!B11:B96,"G",'18-1.2021'!D11:D96,"&lt;&gt;")</f>
        <v>25</v>
      </c>
      <c r="H25" s="192">
        <f>COUNTIFS('18-1.2022'!B11:B96,"G",'18-1.2022'!D11:D96,"&lt;&gt;")</f>
        <v>25</v>
      </c>
      <c r="I25" s="174"/>
      <c r="J25" s="174"/>
      <c r="K25" s="174"/>
      <c r="L25" s="174"/>
      <c r="M25" s="202"/>
      <c r="N25" s="202"/>
      <c r="O25" s="202"/>
      <c r="P25" s="202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44"/>
      <c r="AK25" s="126" t="s">
        <v>282</v>
      </c>
      <c r="AL25" s="126" t="s">
        <v>250</v>
      </c>
    </row>
    <row r="26" spans="2:38" ht="14.25" thickBot="1" x14ac:dyDescent="0.2">
      <c r="B26" s="178"/>
      <c r="C26" s="179"/>
      <c r="D26" s="180"/>
      <c r="E26" s="180"/>
      <c r="F26" s="180"/>
      <c r="G26" s="180"/>
      <c r="H26" s="180"/>
      <c r="I26" s="179"/>
      <c r="J26" s="179"/>
      <c r="K26" s="179"/>
      <c r="L26" s="179"/>
      <c r="M26" s="203"/>
      <c r="N26" s="203"/>
      <c r="O26" s="203"/>
      <c r="P26" s="203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81"/>
      <c r="AK26" s="126" t="s">
        <v>283</v>
      </c>
      <c r="AL26" s="126" t="s">
        <v>234</v>
      </c>
    </row>
    <row r="27" spans="2:38" x14ac:dyDescent="0.15">
      <c r="I27" s="124"/>
      <c r="J27" s="124"/>
      <c r="K27" s="124"/>
      <c r="L27" s="124"/>
      <c r="M27" s="204"/>
      <c r="N27" s="204"/>
      <c r="O27" s="204"/>
      <c r="P27" s="20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K27" s="126" t="s">
        <v>284</v>
      </c>
      <c r="AL27" s="126" t="s">
        <v>250</v>
      </c>
    </row>
    <row r="28" spans="2:38" x14ac:dyDescent="0.15">
      <c r="I28" s="124"/>
      <c r="J28" s="124"/>
      <c r="K28" s="124"/>
      <c r="L28" s="124"/>
      <c r="M28" s="204"/>
      <c r="N28" s="204"/>
      <c r="O28" s="204"/>
      <c r="P28" s="20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K28" s="126" t="s">
        <v>285</v>
      </c>
      <c r="AL28" s="126" t="s">
        <v>232</v>
      </c>
    </row>
    <row r="29" spans="2:38" x14ac:dyDescent="0.15">
      <c r="AD29" s="124"/>
      <c r="AK29" s="126" t="s">
        <v>286</v>
      </c>
      <c r="AL29" s="126" t="s">
        <v>234</v>
      </c>
    </row>
    <row r="30" spans="2:38" x14ac:dyDescent="0.15">
      <c r="I30" s="124"/>
      <c r="J30" s="124"/>
      <c r="K30" s="124"/>
      <c r="L30" s="124"/>
      <c r="M30" s="204"/>
      <c r="N30" s="204"/>
      <c r="O30" s="204"/>
      <c r="P30" s="20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K30" s="126" t="s">
        <v>287</v>
      </c>
      <c r="AL30" s="126" t="s">
        <v>250</v>
      </c>
    </row>
    <row r="31" spans="2:38" x14ac:dyDescent="0.15">
      <c r="I31" s="124"/>
      <c r="J31" s="124"/>
      <c r="K31" s="124"/>
      <c r="L31" s="124"/>
      <c r="M31" s="204"/>
      <c r="N31" s="204"/>
      <c r="O31" s="204"/>
      <c r="P31" s="20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K31" s="126" t="s">
        <v>288</v>
      </c>
      <c r="AL31" s="126" t="s">
        <v>234</v>
      </c>
    </row>
    <row r="32" spans="2:38" x14ac:dyDescent="0.15">
      <c r="I32" s="124"/>
      <c r="J32" s="124"/>
      <c r="K32" s="124"/>
      <c r="L32" s="124"/>
      <c r="M32" s="204"/>
      <c r="N32" s="204"/>
      <c r="O32" s="204"/>
      <c r="P32" s="20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K32" s="126" t="s">
        <v>289</v>
      </c>
      <c r="AL32" s="126" t="s">
        <v>203</v>
      </c>
    </row>
    <row r="33" spans="9:38" x14ac:dyDescent="0.15">
      <c r="I33" s="124"/>
      <c r="J33" s="124"/>
      <c r="K33" s="124"/>
      <c r="L33" s="124"/>
      <c r="M33" s="204"/>
      <c r="N33" s="204"/>
      <c r="O33" s="204"/>
      <c r="P33" s="20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K33" s="126" t="s">
        <v>290</v>
      </c>
      <c r="AL33" s="126" t="s">
        <v>250</v>
      </c>
    </row>
    <row r="34" spans="9:38" x14ac:dyDescent="0.15">
      <c r="I34" s="124"/>
      <c r="J34" s="124"/>
      <c r="K34" s="124"/>
      <c r="L34" s="124"/>
      <c r="M34" s="204"/>
      <c r="N34" s="204"/>
      <c r="O34" s="204"/>
      <c r="P34" s="20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K34" s="126" t="s">
        <v>291</v>
      </c>
      <c r="AL34" s="126" t="s">
        <v>250</v>
      </c>
    </row>
    <row r="35" spans="9:38" x14ac:dyDescent="0.15">
      <c r="I35" s="124"/>
      <c r="J35" s="124"/>
      <c r="K35" s="124"/>
      <c r="L35" s="124"/>
      <c r="M35" s="204"/>
      <c r="N35" s="204"/>
      <c r="O35" s="204"/>
      <c r="P35" s="20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K35" s="126" t="s">
        <v>292</v>
      </c>
      <c r="AL35" s="126" t="s">
        <v>234</v>
      </c>
    </row>
    <row r="36" spans="9:38" x14ac:dyDescent="0.15">
      <c r="I36" s="124"/>
      <c r="J36" s="124"/>
      <c r="K36" s="124"/>
      <c r="L36" s="124"/>
      <c r="M36" s="204"/>
      <c r="N36" s="204"/>
      <c r="O36" s="204"/>
      <c r="P36" s="20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K36" s="126" t="s">
        <v>293</v>
      </c>
      <c r="AL36" s="126" t="s">
        <v>250</v>
      </c>
    </row>
    <row r="37" spans="9:38" x14ac:dyDescent="0.15">
      <c r="I37" s="124"/>
      <c r="J37" s="124"/>
      <c r="K37" s="124"/>
      <c r="L37" s="124"/>
      <c r="M37" s="204"/>
      <c r="N37" s="204"/>
      <c r="O37" s="204"/>
      <c r="P37" s="20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K37" s="126" t="s">
        <v>294</v>
      </c>
      <c r="AL37" s="126" t="s">
        <v>250</v>
      </c>
    </row>
    <row r="38" spans="9:38" x14ac:dyDescent="0.15">
      <c r="I38" s="124"/>
      <c r="J38" s="124"/>
      <c r="K38" s="124"/>
      <c r="L38" s="124"/>
      <c r="M38" s="204"/>
      <c r="N38" s="204"/>
      <c r="O38" s="204"/>
      <c r="P38" s="20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G38" s="182"/>
      <c r="AJ38" s="182"/>
      <c r="AK38" s="126" t="s">
        <v>295</v>
      </c>
      <c r="AL38" s="126" t="s">
        <v>250</v>
      </c>
    </row>
    <row r="39" spans="9:38" x14ac:dyDescent="0.15">
      <c r="I39" s="124"/>
      <c r="J39" s="124"/>
      <c r="K39" s="124"/>
      <c r="L39" s="124"/>
      <c r="M39" s="204"/>
      <c r="N39" s="204"/>
      <c r="O39" s="204"/>
      <c r="P39" s="20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K39" s="126" t="s">
        <v>296</v>
      </c>
      <c r="AL39" s="126" t="s">
        <v>250</v>
      </c>
    </row>
    <row r="40" spans="9:38" x14ac:dyDescent="0.15">
      <c r="I40" s="124"/>
      <c r="J40" s="124"/>
      <c r="K40" s="124"/>
      <c r="L40" s="124"/>
      <c r="M40" s="204"/>
      <c r="N40" s="204"/>
      <c r="O40" s="204"/>
      <c r="P40" s="20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K40" s="126" t="s">
        <v>297</v>
      </c>
      <c r="AL40" s="126" t="s">
        <v>250</v>
      </c>
    </row>
    <row r="41" spans="9:38" x14ac:dyDescent="0.15">
      <c r="I41" s="124"/>
      <c r="J41" s="124"/>
      <c r="K41" s="124"/>
      <c r="L41" s="124"/>
      <c r="M41" s="204"/>
      <c r="N41" s="204"/>
      <c r="O41" s="204"/>
      <c r="P41" s="20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K41" s="126" t="s">
        <v>298</v>
      </c>
      <c r="AL41" s="126" t="s">
        <v>299</v>
      </c>
    </row>
    <row r="42" spans="9:38" x14ac:dyDescent="0.15">
      <c r="I42" s="124"/>
      <c r="J42" s="124"/>
      <c r="K42" s="124"/>
      <c r="L42" s="124"/>
      <c r="M42" s="204"/>
      <c r="N42" s="204"/>
      <c r="O42" s="204"/>
      <c r="P42" s="20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K42" s="126" t="s">
        <v>300</v>
      </c>
      <c r="AL42" s="126" t="s">
        <v>271</v>
      </c>
    </row>
    <row r="43" spans="9:38" x14ac:dyDescent="0.15">
      <c r="I43" s="124"/>
      <c r="J43" s="124"/>
      <c r="K43" s="124"/>
      <c r="L43" s="124"/>
      <c r="M43" s="204"/>
      <c r="N43" s="204"/>
      <c r="O43" s="204"/>
      <c r="P43" s="20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K43" s="126" t="s">
        <v>301</v>
      </c>
      <c r="AL43" s="126" t="s">
        <v>271</v>
      </c>
    </row>
    <row r="44" spans="9:38" x14ac:dyDescent="0.15">
      <c r="I44" s="124"/>
      <c r="J44" s="124"/>
      <c r="K44" s="124"/>
      <c r="L44" s="124"/>
      <c r="M44" s="204"/>
      <c r="N44" s="204"/>
      <c r="O44" s="204"/>
      <c r="P44" s="20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K44" s="126" t="s">
        <v>302</v>
      </c>
      <c r="AL44" s="126" t="s">
        <v>299</v>
      </c>
    </row>
    <row r="45" spans="9:38" x14ac:dyDescent="0.15">
      <c r="I45" s="124"/>
      <c r="J45" s="124"/>
      <c r="K45" s="124"/>
      <c r="L45" s="124"/>
      <c r="M45" s="204"/>
      <c r="N45" s="204"/>
      <c r="O45" s="204"/>
      <c r="P45" s="20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K45" s="126" t="s">
        <v>303</v>
      </c>
      <c r="AL45" s="126" t="s">
        <v>271</v>
      </c>
    </row>
    <row r="46" spans="9:38" x14ac:dyDescent="0.15">
      <c r="I46" s="124"/>
      <c r="J46" s="124"/>
      <c r="K46" s="124"/>
      <c r="L46" s="124"/>
      <c r="M46" s="204"/>
      <c r="N46" s="204"/>
      <c r="O46" s="204"/>
      <c r="P46" s="20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K46" s="126" t="s">
        <v>304</v>
      </c>
      <c r="AL46" s="126" t="s">
        <v>271</v>
      </c>
    </row>
    <row r="47" spans="9:38" x14ac:dyDescent="0.15">
      <c r="I47" s="124"/>
      <c r="J47" s="124"/>
      <c r="K47" s="124"/>
      <c r="L47" s="124"/>
      <c r="M47" s="204"/>
      <c r="N47" s="204"/>
      <c r="O47" s="204"/>
      <c r="P47" s="20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K47" s="126" t="s">
        <v>305</v>
      </c>
      <c r="AL47" s="126" t="s">
        <v>196</v>
      </c>
    </row>
    <row r="48" spans="9:38" x14ac:dyDescent="0.15">
      <c r="I48" s="124"/>
      <c r="J48" s="124"/>
      <c r="K48" s="124"/>
      <c r="L48" s="124"/>
      <c r="M48" s="204"/>
      <c r="N48" s="204"/>
      <c r="O48" s="204"/>
      <c r="P48" s="20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K48" s="126" t="s">
        <v>306</v>
      </c>
      <c r="AL48" s="126" t="s">
        <v>250</v>
      </c>
    </row>
    <row r="49" spans="9:38" x14ac:dyDescent="0.15">
      <c r="I49" s="124"/>
      <c r="J49" s="124"/>
      <c r="K49" s="124"/>
      <c r="L49" s="124"/>
      <c r="M49" s="204"/>
      <c r="N49" s="204"/>
      <c r="O49" s="204"/>
      <c r="P49" s="20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K49" s="126" t="s">
        <v>307</v>
      </c>
      <c r="AL49" s="126" t="s">
        <v>250</v>
      </c>
    </row>
    <row r="50" spans="9:38" x14ac:dyDescent="0.15">
      <c r="I50" s="124"/>
      <c r="J50" s="124"/>
      <c r="K50" s="124"/>
      <c r="L50" s="124"/>
      <c r="M50" s="204"/>
      <c r="N50" s="204"/>
      <c r="O50" s="204"/>
      <c r="P50" s="20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K50" s="126" t="s">
        <v>308</v>
      </c>
      <c r="AL50" s="126" t="s">
        <v>299</v>
      </c>
    </row>
    <row r="51" spans="9:38" x14ac:dyDescent="0.15">
      <c r="I51" s="124"/>
      <c r="J51" s="124"/>
      <c r="K51" s="124"/>
      <c r="L51" s="124"/>
      <c r="M51" s="204"/>
      <c r="N51" s="204"/>
      <c r="O51" s="204"/>
      <c r="P51" s="20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K51" s="126" t="s">
        <v>309</v>
      </c>
      <c r="AL51" s="126" t="s">
        <v>271</v>
      </c>
    </row>
    <row r="52" spans="9:38" x14ac:dyDescent="0.15">
      <c r="I52" s="124"/>
      <c r="J52" s="124"/>
      <c r="K52" s="124"/>
      <c r="L52" s="124"/>
      <c r="M52" s="204"/>
      <c r="N52" s="204"/>
      <c r="O52" s="204"/>
      <c r="P52" s="20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K52" s="126" t="s">
        <v>310</v>
      </c>
      <c r="AL52" s="126" t="s">
        <v>271</v>
      </c>
    </row>
    <row r="53" spans="9:38" x14ac:dyDescent="0.15">
      <c r="R53" s="183"/>
      <c r="S53" s="184"/>
      <c r="X53" s="183"/>
      <c r="AA53" s="184"/>
      <c r="AK53" s="126" t="s">
        <v>311</v>
      </c>
      <c r="AL53" s="126" t="s">
        <v>250</v>
      </c>
    </row>
    <row r="54" spans="9:38" x14ac:dyDescent="0.15">
      <c r="R54" s="183"/>
      <c r="S54" s="184"/>
      <c r="X54" s="183"/>
      <c r="AA54" s="184"/>
      <c r="AK54" s="126" t="s">
        <v>312</v>
      </c>
      <c r="AL54" s="126" t="s">
        <v>271</v>
      </c>
    </row>
    <row r="55" spans="9:38" x14ac:dyDescent="0.15">
      <c r="R55" s="183"/>
      <c r="S55" s="184"/>
      <c r="X55" s="183"/>
      <c r="AA55" s="184"/>
      <c r="AK55" s="126" t="s">
        <v>313</v>
      </c>
      <c r="AL55" s="126" t="s">
        <v>232</v>
      </c>
    </row>
    <row r="56" spans="9:38" x14ac:dyDescent="0.15">
      <c r="R56" s="183"/>
      <c r="S56" s="184"/>
      <c r="X56" s="183"/>
      <c r="AA56" s="184"/>
      <c r="AK56" s="126" t="s">
        <v>314</v>
      </c>
      <c r="AL56" s="126" t="s">
        <v>234</v>
      </c>
    </row>
    <row r="57" spans="9:38" x14ac:dyDescent="0.15">
      <c r="R57" s="183"/>
      <c r="S57" s="184"/>
      <c r="X57" s="183"/>
      <c r="AA57" s="184"/>
      <c r="AK57" s="126" t="s">
        <v>315</v>
      </c>
      <c r="AL57" s="126" t="s">
        <v>237</v>
      </c>
    </row>
    <row r="58" spans="9:38" x14ac:dyDescent="0.15">
      <c r="R58" s="183"/>
      <c r="S58" s="184"/>
      <c r="X58" s="183"/>
      <c r="AA58" s="184"/>
      <c r="AK58" s="126" t="s">
        <v>316</v>
      </c>
      <c r="AL58" s="126" t="s">
        <v>234</v>
      </c>
    </row>
    <row r="59" spans="9:38" x14ac:dyDescent="0.15">
      <c r="R59" s="183"/>
      <c r="S59" s="184"/>
      <c r="X59" s="183"/>
      <c r="AA59" s="184"/>
      <c r="AK59" s="126" t="s">
        <v>317</v>
      </c>
      <c r="AL59" s="126" t="s">
        <v>250</v>
      </c>
    </row>
    <row r="60" spans="9:38" x14ac:dyDescent="0.15">
      <c r="R60" s="183"/>
      <c r="S60" s="184"/>
      <c r="X60" s="183"/>
      <c r="AA60" s="184"/>
      <c r="AK60" s="126" t="s">
        <v>318</v>
      </c>
      <c r="AL60" s="126" t="s">
        <v>250</v>
      </c>
    </row>
    <row r="61" spans="9:38" x14ac:dyDescent="0.15">
      <c r="R61" s="183"/>
      <c r="S61" s="184"/>
      <c r="X61" s="183"/>
      <c r="AA61" s="184"/>
      <c r="AK61" s="126" t="s">
        <v>319</v>
      </c>
      <c r="AL61" s="126" t="s">
        <v>250</v>
      </c>
    </row>
    <row r="62" spans="9:38" x14ac:dyDescent="0.15">
      <c r="R62" s="183"/>
      <c r="S62" s="184"/>
      <c r="X62" s="183"/>
      <c r="AA62" s="184"/>
      <c r="AK62" s="126" t="s">
        <v>320</v>
      </c>
      <c r="AL62" s="126" t="s">
        <v>234</v>
      </c>
    </row>
    <row r="63" spans="9:38" x14ac:dyDescent="0.15">
      <c r="R63" s="183"/>
      <c r="S63" s="184"/>
      <c r="X63" s="183"/>
      <c r="AA63" s="184"/>
      <c r="AK63" s="126" t="s">
        <v>321</v>
      </c>
      <c r="AL63" s="126" t="s">
        <v>250</v>
      </c>
    </row>
    <row r="64" spans="9:38" x14ac:dyDescent="0.15">
      <c r="R64" s="183"/>
      <c r="S64" s="184"/>
      <c r="X64" s="183"/>
      <c r="AA64" s="184"/>
      <c r="AK64" s="126" t="s">
        <v>322</v>
      </c>
      <c r="AL64" s="126" t="s">
        <v>232</v>
      </c>
    </row>
    <row r="65" spans="18:38" x14ac:dyDescent="0.15">
      <c r="R65" s="183"/>
      <c r="S65" s="184"/>
      <c r="X65" s="183"/>
      <c r="AA65" s="184"/>
      <c r="AK65" s="126" t="s">
        <v>323</v>
      </c>
      <c r="AL65" s="126" t="s">
        <v>250</v>
      </c>
    </row>
    <row r="66" spans="18:38" x14ac:dyDescent="0.15">
      <c r="R66" s="183"/>
      <c r="S66" s="184"/>
      <c r="X66" s="183"/>
      <c r="AA66" s="184"/>
      <c r="AK66" s="126" t="s">
        <v>324</v>
      </c>
      <c r="AL66" s="126" t="s">
        <v>250</v>
      </c>
    </row>
    <row r="67" spans="18:38" x14ac:dyDescent="0.15">
      <c r="R67" s="183"/>
      <c r="S67" s="184"/>
      <c r="X67" s="183"/>
      <c r="AA67" s="184"/>
      <c r="AK67" s="126" t="s">
        <v>325</v>
      </c>
      <c r="AL67" s="126" t="s">
        <v>250</v>
      </c>
    </row>
    <row r="68" spans="18:38" x14ac:dyDescent="0.15">
      <c r="R68" s="183"/>
      <c r="S68" s="184"/>
      <c r="X68" s="183"/>
      <c r="AA68" s="184"/>
      <c r="AK68" s="126" t="s">
        <v>326</v>
      </c>
      <c r="AL68" s="126" t="s">
        <v>299</v>
      </c>
    </row>
    <row r="69" spans="18:38" x14ac:dyDescent="0.15">
      <c r="R69" s="183"/>
      <c r="S69" s="184"/>
      <c r="X69" s="183"/>
      <c r="AA69" s="184"/>
      <c r="AK69" s="126" t="s">
        <v>327</v>
      </c>
      <c r="AL69" s="126" t="s">
        <v>271</v>
      </c>
    </row>
    <row r="70" spans="18:38" x14ac:dyDescent="0.15">
      <c r="R70" s="183"/>
      <c r="S70" s="184"/>
      <c r="X70" s="183"/>
      <c r="AA70" s="184"/>
      <c r="AK70" s="126" t="s">
        <v>328</v>
      </c>
      <c r="AL70" s="126" t="s">
        <v>271</v>
      </c>
    </row>
    <row r="71" spans="18:38" x14ac:dyDescent="0.15">
      <c r="R71" s="183"/>
      <c r="S71" s="184"/>
      <c r="X71" s="183"/>
      <c r="AA71" s="184"/>
      <c r="AK71" s="126" t="s">
        <v>329</v>
      </c>
      <c r="AL71" s="126" t="s">
        <v>250</v>
      </c>
    </row>
    <row r="72" spans="18:38" x14ac:dyDescent="0.15">
      <c r="R72" s="183"/>
      <c r="S72" s="184"/>
      <c r="X72" s="183"/>
      <c r="AA72" s="184"/>
      <c r="AK72" s="126" t="s">
        <v>330</v>
      </c>
      <c r="AL72" s="126" t="s">
        <v>271</v>
      </c>
    </row>
    <row r="73" spans="18:38" x14ac:dyDescent="0.15">
      <c r="R73" s="183"/>
      <c r="S73" s="184"/>
      <c r="X73" s="183"/>
      <c r="AA73" s="184"/>
      <c r="AK73" s="126" t="s">
        <v>331</v>
      </c>
      <c r="AL73" s="126" t="s">
        <v>232</v>
      </c>
    </row>
    <row r="74" spans="18:38" x14ac:dyDescent="0.15">
      <c r="R74" s="183"/>
      <c r="S74" s="184"/>
      <c r="X74" s="183"/>
      <c r="AA74" s="184"/>
      <c r="AK74" s="126" t="s">
        <v>332</v>
      </c>
      <c r="AL74" s="126" t="s">
        <v>234</v>
      </c>
    </row>
    <row r="75" spans="18:38" x14ac:dyDescent="0.15">
      <c r="R75" s="183"/>
      <c r="S75" s="184"/>
      <c r="X75" s="183"/>
      <c r="AA75" s="184"/>
      <c r="AK75" s="126" t="s">
        <v>333</v>
      </c>
      <c r="AL75" s="126" t="s">
        <v>250</v>
      </c>
    </row>
    <row r="76" spans="18:38" x14ac:dyDescent="0.15">
      <c r="R76" s="183"/>
      <c r="S76" s="184"/>
      <c r="X76" s="183"/>
      <c r="AA76" s="184"/>
      <c r="AK76" s="126" t="s">
        <v>334</v>
      </c>
      <c r="AL76" s="126" t="s">
        <v>232</v>
      </c>
    </row>
    <row r="77" spans="18:38" x14ac:dyDescent="0.15">
      <c r="R77" s="183"/>
      <c r="S77" s="184"/>
      <c r="X77" s="183"/>
      <c r="AA77" s="184"/>
      <c r="AK77" s="126" t="s">
        <v>335</v>
      </c>
      <c r="AL77" s="126" t="s">
        <v>250</v>
      </c>
    </row>
    <row r="78" spans="18:38" x14ac:dyDescent="0.15">
      <c r="R78" s="183"/>
      <c r="S78" s="184"/>
      <c r="X78" s="183"/>
      <c r="AA78" s="184"/>
      <c r="AK78" s="126" t="s">
        <v>336</v>
      </c>
      <c r="AL78" s="126" t="s">
        <v>271</v>
      </c>
    </row>
    <row r="79" spans="18:38" x14ac:dyDescent="0.15">
      <c r="R79" s="183"/>
      <c r="S79" s="184"/>
      <c r="X79" s="183"/>
      <c r="AA79" s="184"/>
      <c r="AK79" s="126" t="s">
        <v>337</v>
      </c>
      <c r="AL79" s="126" t="s">
        <v>232</v>
      </c>
    </row>
    <row r="80" spans="18:38" x14ac:dyDescent="0.15">
      <c r="AK80" s="126" t="s">
        <v>338</v>
      </c>
      <c r="AL80" s="126" t="s">
        <v>232</v>
      </c>
    </row>
    <row r="81" spans="37:38" x14ac:dyDescent="0.15">
      <c r="AK81" s="126" t="s">
        <v>339</v>
      </c>
      <c r="AL81" s="126" t="s">
        <v>232</v>
      </c>
    </row>
    <row r="82" spans="37:38" x14ac:dyDescent="0.15">
      <c r="AK82" s="126" t="s">
        <v>340</v>
      </c>
      <c r="AL82" s="126" t="s">
        <v>232</v>
      </c>
    </row>
    <row r="113" spans="33:38" x14ac:dyDescent="0.15">
      <c r="AK113" s="182"/>
      <c r="AL113" s="182"/>
    </row>
    <row r="114" spans="33:38" x14ac:dyDescent="0.15">
      <c r="AG114" s="182"/>
      <c r="AI114" s="182"/>
      <c r="AJ114" s="182"/>
    </row>
    <row r="134" spans="21:22" x14ac:dyDescent="0.15">
      <c r="U134" s="183"/>
      <c r="V134" s="183"/>
    </row>
    <row r="135" spans="21:22" x14ac:dyDescent="0.15">
      <c r="U135" s="183"/>
      <c r="V135" s="183"/>
    </row>
    <row r="136" spans="21:22" x14ac:dyDescent="0.15">
      <c r="U136" s="183"/>
      <c r="V136" s="183"/>
    </row>
    <row r="137" spans="21:22" x14ac:dyDescent="0.15">
      <c r="U137" s="183"/>
      <c r="V137" s="183"/>
    </row>
    <row r="138" spans="21:22" x14ac:dyDescent="0.15">
      <c r="U138" s="183"/>
      <c r="V138" s="183"/>
    </row>
    <row r="139" spans="21:22" x14ac:dyDescent="0.15">
      <c r="U139" s="183"/>
      <c r="V139" s="183"/>
    </row>
    <row r="140" spans="21:22" x14ac:dyDescent="0.15">
      <c r="U140" s="183"/>
      <c r="V140" s="183"/>
    </row>
    <row r="141" spans="21:22" x14ac:dyDescent="0.15">
      <c r="U141" s="183"/>
      <c r="V141" s="183"/>
    </row>
    <row r="142" spans="21:22" x14ac:dyDescent="0.15">
      <c r="U142" s="183"/>
      <c r="V142" s="183"/>
    </row>
    <row r="143" spans="21:22" x14ac:dyDescent="0.15">
      <c r="U143" s="183"/>
      <c r="V143" s="183"/>
    </row>
    <row r="144" spans="21:22" x14ac:dyDescent="0.15">
      <c r="U144" s="183"/>
      <c r="V144" s="183"/>
    </row>
    <row r="145" spans="21:22" x14ac:dyDescent="0.15">
      <c r="U145" s="183"/>
      <c r="V145" s="183"/>
    </row>
    <row r="146" spans="21:22" x14ac:dyDescent="0.15">
      <c r="U146" s="183"/>
      <c r="V146" s="183"/>
    </row>
    <row r="147" spans="21:22" x14ac:dyDescent="0.15">
      <c r="U147" s="183"/>
      <c r="V147" s="183"/>
    </row>
    <row r="148" spans="21:22" x14ac:dyDescent="0.15">
      <c r="U148" s="183"/>
      <c r="V148" s="183"/>
    </row>
    <row r="149" spans="21:22" x14ac:dyDescent="0.15">
      <c r="U149" s="183"/>
      <c r="V149" s="183"/>
    </row>
    <row r="150" spans="21:22" x14ac:dyDescent="0.15">
      <c r="U150" s="183"/>
      <c r="V150" s="183"/>
    </row>
    <row r="151" spans="21:22" x14ac:dyDescent="0.15">
      <c r="U151" s="183"/>
      <c r="V151" s="183"/>
    </row>
    <row r="152" spans="21:22" x14ac:dyDescent="0.15">
      <c r="U152" s="183"/>
      <c r="V152" s="183"/>
    </row>
    <row r="153" spans="21:22" x14ac:dyDescent="0.15">
      <c r="U153" s="183"/>
      <c r="V153" s="183"/>
    </row>
    <row r="154" spans="21:22" x14ac:dyDescent="0.15">
      <c r="U154" s="183"/>
      <c r="V154" s="183"/>
    </row>
    <row r="155" spans="21:22" x14ac:dyDescent="0.15">
      <c r="U155" s="183"/>
      <c r="V155" s="183"/>
    </row>
    <row r="156" spans="21:22" x14ac:dyDescent="0.15">
      <c r="U156" s="183"/>
      <c r="V156" s="183"/>
    </row>
    <row r="157" spans="21:22" x14ac:dyDescent="0.15">
      <c r="U157" s="183"/>
      <c r="V157" s="183"/>
    </row>
    <row r="158" spans="21:22" x14ac:dyDescent="0.15">
      <c r="U158" s="183"/>
      <c r="V158" s="183"/>
    </row>
    <row r="159" spans="21:22" x14ac:dyDescent="0.15">
      <c r="U159" s="183"/>
      <c r="V159" s="183"/>
    </row>
    <row r="160" spans="21:22" x14ac:dyDescent="0.15">
      <c r="U160" s="183"/>
      <c r="V160" s="183"/>
    </row>
    <row r="161" spans="21:22" x14ac:dyDescent="0.15">
      <c r="U161" s="183"/>
      <c r="V161" s="183"/>
    </row>
    <row r="162" spans="21:22" x14ac:dyDescent="0.15">
      <c r="U162" s="183"/>
      <c r="V162" s="183"/>
    </row>
    <row r="163" spans="21:22" x14ac:dyDescent="0.15">
      <c r="U163" s="183"/>
      <c r="V163" s="183"/>
    </row>
    <row r="164" spans="21:22" x14ac:dyDescent="0.15">
      <c r="U164" s="183"/>
      <c r="V164" s="183"/>
    </row>
    <row r="165" spans="21:22" x14ac:dyDescent="0.15">
      <c r="U165" s="183"/>
      <c r="V165" s="183"/>
    </row>
    <row r="166" spans="21:22" x14ac:dyDescent="0.15">
      <c r="U166" s="183"/>
      <c r="V166" s="183"/>
    </row>
    <row r="167" spans="21:22" x14ac:dyDescent="0.15">
      <c r="U167" s="183"/>
      <c r="V167" s="183"/>
    </row>
    <row r="168" spans="21:22" x14ac:dyDescent="0.15">
      <c r="U168" s="183"/>
      <c r="V168" s="183"/>
    </row>
    <row r="169" spans="21:22" x14ac:dyDescent="0.15">
      <c r="U169" s="183"/>
      <c r="V169" s="183"/>
    </row>
    <row r="170" spans="21:22" x14ac:dyDescent="0.15">
      <c r="U170" s="183"/>
      <c r="V170" s="183"/>
    </row>
    <row r="171" spans="21:22" x14ac:dyDescent="0.15">
      <c r="U171" s="183"/>
      <c r="V171" s="183"/>
    </row>
    <row r="172" spans="21:22" x14ac:dyDescent="0.15">
      <c r="U172" s="183"/>
      <c r="V172" s="183"/>
    </row>
    <row r="173" spans="21:22" x14ac:dyDescent="0.15">
      <c r="U173" s="183"/>
      <c r="V173" s="183"/>
    </row>
    <row r="174" spans="21:22" x14ac:dyDescent="0.15">
      <c r="U174" s="183"/>
      <c r="V174" s="183"/>
    </row>
    <row r="175" spans="21:22" x14ac:dyDescent="0.15">
      <c r="U175" s="183"/>
      <c r="V175" s="183"/>
    </row>
    <row r="176" spans="21:22" x14ac:dyDescent="0.15">
      <c r="U176" s="183"/>
      <c r="V176" s="183"/>
    </row>
    <row r="177" spans="21:22" x14ac:dyDescent="0.15">
      <c r="U177" s="183"/>
      <c r="V177" s="183"/>
    </row>
    <row r="178" spans="21:22" x14ac:dyDescent="0.15">
      <c r="U178" s="183"/>
      <c r="V178" s="183"/>
    </row>
    <row r="179" spans="21:22" x14ac:dyDescent="0.15">
      <c r="U179" s="183"/>
      <c r="V179" s="183"/>
    </row>
    <row r="180" spans="21:22" x14ac:dyDescent="0.15">
      <c r="U180" s="183"/>
      <c r="V180" s="183"/>
    </row>
    <row r="181" spans="21:22" x14ac:dyDescent="0.15">
      <c r="U181" s="183"/>
      <c r="V181" s="183"/>
    </row>
    <row r="182" spans="21:22" x14ac:dyDescent="0.15">
      <c r="U182" s="183"/>
      <c r="V182" s="183"/>
    </row>
    <row r="183" spans="21:22" x14ac:dyDescent="0.15">
      <c r="U183" s="183"/>
      <c r="V183" s="183"/>
    </row>
    <row r="184" spans="21:22" x14ac:dyDescent="0.15">
      <c r="U184" s="183"/>
      <c r="V184" s="183"/>
    </row>
    <row r="185" spans="21:22" x14ac:dyDescent="0.15">
      <c r="U185" s="183"/>
      <c r="V185" s="183"/>
    </row>
    <row r="186" spans="21:22" x14ac:dyDescent="0.15">
      <c r="U186" s="183"/>
      <c r="V186" s="183"/>
    </row>
    <row r="187" spans="21:22" x14ac:dyDescent="0.15">
      <c r="U187" s="183"/>
      <c r="V187" s="183"/>
    </row>
    <row r="188" spans="21:22" x14ac:dyDescent="0.15">
      <c r="U188" s="183"/>
      <c r="V188" s="183"/>
    </row>
    <row r="189" spans="21:22" x14ac:dyDescent="0.15">
      <c r="U189" s="183"/>
      <c r="V189" s="183"/>
    </row>
    <row r="190" spans="21:22" x14ac:dyDescent="0.15">
      <c r="U190" s="183"/>
      <c r="V190" s="183"/>
    </row>
    <row r="191" spans="21:22" x14ac:dyDescent="0.15">
      <c r="U191" s="183"/>
      <c r="V191" s="183"/>
    </row>
    <row r="192" spans="21:22" x14ac:dyDescent="0.15">
      <c r="U192" s="183"/>
      <c r="V192" s="183"/>
    </row>
    <row r="193" spans="21:22" x14ac:dyDescent="0.15">
      <c r="U193" s="183"/>
      <c r="V193" s="183"/>
    </row>
    <row r="194" spans="21:22" x14ac:dyDescent="0.15">
      <c r="U194" s="183"/>
      <c r="V194" s="183"/>
    </row>
    <row r="195" spans="21:22" x14ac:dyDescent="0.15">
      <c r="U195" s="183"/>
      <c r="V195" s="183"/>
    </row>
    <row r="196" spans="21:22" x14ac:dyDescent="0.15">
      <c r="U196" s="183"/>
      <c r="V196" s="183"/>
    </row>
    <row r="197" spans="21:22" x14ac:dyDescent="0.15">
      <c r="U197" s="183"/>
      <c r="V197" s="183"/>
    </row>
    <row r="198" spans="21:22" x14ac:dyDescent="0.15">
      <c r="U198" s="183"/>
      <c r="V198" s="183"/>
    </row>
    <row r="199" spans="21:22" x14ac:dyDescent="0.15">
      <c r="U199" s="183"/>
      <c r="V199" s="183"/>
    </row>
    <row r="200" spans="21:22" x14ac:dyDescent="0.15">
      <c r="U200" s="183"/>
      <c r="V200" s="183"/>
    </row>
    <row r="201" spans="21:22" x14ac:dyDescent="0.15">
      <c r="U201" s="183"/>
      <c r="V201" s="183"/>
    </row>
    <row r="202" spans="21:22" x14ac:dyDescent="0.15">
      <c r="U202" s="183"/>
      <c r="V202" s="183"/>
    </row>
    <row r="203" spans="21:22" x14ac:dyDescent="0.15">
      <c r="U203" s="183"/>
      <c r="V203" s="183"/>
    </row>
    <row r="204" spans="21:22" x14ac:dyDescent="0.15">
      <c r="U204" s="183"/>
      <c r="V204" s="183"/>
    </row>
    <row r="205" spans="21:22" x14ac:dyDescent="0.15">
      <c r="U205" s="183"/>
      <c r="V205" s="183"/>
    </row>
    <row r="206" spans="21:22" x14ac:dyDescent="0.15">
      <c r="U206" s="183"/>
      <c r="V206" s="183"/>
    </row>
    <row r="207" spans="21:22" x14ac:dyDescent="0.15">
      <c r="U207" s="183"/>
      <c r="V207" s="183"/>
    </row>
    <row r="208" spans="21:22" x14ac:dyDescent="0.15">
      <c r="U208" s="183"/>
      <c r="V208" s="183"/>
    </row>
    <row r="209" spans="21:22" x14ac:dyDescent="0.15">
      <c r="U209" s="183"/>
      <c r="V209" s="183"/>
    </row>
    <row r="210" spans="21:22" x14ac:dyDescent="0.15">
      <c r="U210" s="183"/>
      <c r="V210" s="183"/>
    </row>
    <row r="211" spans="21:22" x14ac:dyDescent="0.15">
      <c r="U211" s="183"/>
      <c r="V211" s="183"/>
    </row>
    <row r="212" spans="21:22" x14ac:dyDescent="0.15">
      <c r="U212" s="183"/>
      <c r="V212" s="183"/>
    </row>
    <row r="213" spans="21:22" x14ac:dyDescent="0.15">
      <c r="U213" s="183"/>
      <c r="V213" s="183"/>
    </row>
    <row r="214" spans="21:22" x14ac:dyDescent="0.15">
      <c r="U214" s="183"/>
      <c r="V214" s="183"/>
    </row>
    <row r="215" spans="21:22" x14ac:dyDescent="0.15">
      <c r="U215" s="183"/>
      <c r="V215" s="183"/>
    </row>
    <row r="216" spans="21:22" x14ac:dyDescent="0.15">
      <c r="U216" s="183"/>
      <c r="V216" s="183"/>
    </row>
    <row r="217" spans="21:22" x14ac:dyDescent="0.15">
      <c r="U217" s="183"/>
      <c r="V217" s="183"/>
    </row>
    <row r="218" spans="21:22" x14ac:dyDescent="0.15">
      <c r="U218" s="183"/>
      <c r="V218" s="183"/>
    </row>
    <row r="219" spans="21:22" x14ac:dyDescent="0.15">
      <c r="U219" s="183"/>
      <c r="V219" s="183"/>
    </row>
    <row r="220" spans="21:22" x14ac:dyDescent="0.15">
      <c r="U220" s="183"/>
      <c r="V220" s="183"/>
    </row>
    <row r="221" spans="21:22" x14ac:dyDescent="0.15">
      <c r="U221" s="183"/>
      <c r="V221" s="183"/>
    </row>
    <row r="222" spans="21:22" x14ac:dyDescent="0.15">
      <c r="U222" s="183"/>
      <c r="V222" s="183"/>
    </row>
    <row r="223" spans="21:22" x14ac:dyDescent="0.15">
      <c r="U223" s="183"/>
      <c r="V223" s="183"/>
    </row>
    <row r="224" spans="21:22" x14ac:dyDescent="0.15">
      <c r="U224" s="183"/>
      <c r="V224" s="183"/>
    </row>
    <row r="225" spans="21:22" x14ac:dyDescent="0.15">
      <c r="U225" s="183"/>
      <c r="V225" s="183"/>
    </row>
    <row r="226" spans="21:22" x14ac:dyDescent="0.15">
      <c r="U226" s="183"/>
      <c r="V226" s="183"/>
    </row>
    <row r="227" spans="21:22" x14ac:dyDescent="0.15">
      <c r="U227" s="183"/>
      <c r="V227" s="183"/>
    </row>
    <row r="228" spans="21:22" x14ac:dyDescent="0.15">
      <c r="U228" s="183"/>
      <c r="V228" s="183"/>
    </row>
    <row r="229" spans="21:22" x14ac:dyDescent="0.15">
      <c r="U229" s="183"/>
      <c r="V229" s="183"/>
    </row>
    <row r="230" spans="21:22" x14ac:dyDescent="0.15">
      <c r="U230" s="183"/>
      <c r="V230" s="183"/>
    </row>
    <row r="231" spans="21:22" x14ac:dyDescent="0.15">
      <c r="U231" s="183"/>
      <c r="V231" s="183"/>
    </row>
    <row r="232" spans="21:22" x14ac:dyDescent="0.15">
      <c r="U232" s="183"/>
      <c r="V232" s="183"/>
    </row>
    <row r="233" spans="21:22" x14ac:dyDescent="0.15">
      <c r="U233" s="183"/>
      <c r="V233" s="183"/>
    </row>
    <row r="234" spans="21:22" x14ac:dyDescent="0.15">
      <c r="U234" s="183"/>
      <c r="V234" s="183"/>
    </row>
    <row r="235" spans="21:22" x14ac:dyDescent="0.15">
      <c r="U235" s="183"/>
      <c r="V235" s="183"/>
    </row>
    <row r="236" spans="21:22" x14ac:dyDescent="0.15">
      <c r="U236" s="183"/>
      <c r="V236" s="183"/>
    </row>
    <row r="237" spans="21:22" x14ac:dyDescent="0.15">
      <c r="U237" s="183"/>
      <c r="V237" s="183"/>
    </row>
    <row r="238" spans="21:22" x14ac:dyDescent="0.15">
      <c r="U238" s="183"/>
      <c r="V238" s="183"/>
    </row>
    <row r="239" spans="21:22" x14ac:dyDescent="0.15">
      <c r="U239" s="183"/>
      <c r="V239" s="183"/>
    </row>
    <row r="240" spans="21:22" x14ac:dyDescent="0.15">
      <c r="U240" s="183"/>
      <c r="V240" s="183"/>
    </row>
    <row r="241" spans="21:22" x14ac:dyDescent="0.15">
      <c r="U241" s="183"/>
      <c r="V241" s="183"/>
    </row>
    <row r="242" spans="21:22" x14ac:dyDescent="0.15">
      <c r="U242" s="183"/>
      <c r="V242" s="183"/>
    </row>
    <row r="243" spans="21:22" x14ac:dyDescent="0.15">
      <c r="U243" s="183"/>
      <c r="V243" s="183"/>
    </row>
    <row r="244" spans="21:22" x14ac:dyDescent="0.15">
      <c r="U244" s="183"/>
      <c r="V244" s="183"/>
    </row>
    <row r="245" spans="21:22" x14ac:dyDescent="0.15">
      <c r="U245" s="183"/>
      <c r="V245" s="183"/>
    </row>
    <row r="246" spans="21:22" x14ac:dyDescent="0.15">
      <c r="U246" s="183"/>
      <c r="V246" s="183"/>
    </row>
    <row r="247" spans="21:22" x14ac:dyDescent="0.15">
      <c r="U247" s="183"/>
      <c r="V247" s="183"/>
    </row>
    <row r="248" spans="21:22" x14ac:dyDescent="0.15">
      <c r="U248" s="183"/>
      <c r="V248" s="183"/>
    </row>
    <row r="249" spans="21:22" x14ac:dyDescent="0.15">
      <c r="U249" s="183"/>
      <c r="V249" s="183"/>
    </row>
    <row r="250" spans="21:22" x14ac:dyDescent="0.15">
      <c r="U250" s="183"/>
      <c r="V250" s="183"/>
    </row>
    <row r="251" spans="21:22" x14ac:dyDescent="0.15">
      <c r="U251" s="183"/>
      <c r="V251" s="183"/>
    </row>
    <row r="252" spans="21:22" x14ac:dyDescent="0.15">
      <c r="U252" s="183"/>
      <c r="V252" s="183"/>
    </row>
    <row r="253" spans="21:22" x14ac:dyDescent="0.15">
      <c r="U253" s="183"/>
      <c r="V253" s="183"/>
    </row>
    <row r="254" spans="21:22" x14ac:dyDescent="0.15">
      <c r="U254" s="183"/>
      <c r="V254" s="183"/>
    </row>
    <row r="255" spans="21:22" x14ac:dyDescent="0.15">
      <c r="U255" s="183"/>
      <c r="V255" s="183"/>
    </row>
    <row r="256" spans="21:22" x14ac:dyDescent="0.15">
      <c r="U256" s="183"/>
      <c r="V256" s="183"/>
    </row>
    <row r="257" spans="21:22" x14ac:dyDescent="0.15">
      <c r="U257" s="183"/>
      <c r="V257" s="183"/>
    </row>
    <row r="258" spans="21:22" x14ac:dyDescent="0.15">
      <c r="U258" s="183"/>
      <c r="V258" s="183"/>
    </row>
    <row r="259" spans="21:22" x14ac:dyDescent="0.15">
      <c r="U259" s="183"/>
      <c r="V259" s="183"/>
    </row>
    <row r="260" spans="21:22" x14ac:dyDescent="0.15">
      <c r="U260" s="183"/>
      <c r="V260" s="183"/>
    </row>
    <row r="261" spans="21:22" x14ac:dyDescent="0.15">
      <c r="U261" s="183"/>
      <c r="V261" s="183"/>
    </row>
    <row r="262" spans="21:22" x14ac:dyDescent="0.15">
      <c r="U262" s="183"/>
      <c r="V262" s="183"/>
    </row>
    <row r="263" spans="21:22" x14ac:dyDescent="0.15">
      <c r="U263" s="183"/>
      <c r="V263" s="183"/>
    </row>
    <row r="264" spans="21:22" x14ac:dyDescent="0.15">
      <c r="U264" s="183"/>
      <c r="V264" s="183"/>
    </row>
    <row r="265" spans="21:22" x14ac:dyDescent="0.15">
      <c r="U265" s="183"/>
      <c r="V265" s="183"/>
    </row>
    <row r="266" spans="21:22" x14ac:dyDescent="0.15">
      <c r="U266" s="183"/>
      <c r="V266" s="183"/>
    </row>
    <row r="267" spans="21:22" x14ac:dyDescent="0.15">
      <c r="U267" s="183"/>
      <c r="V267" s="183"/>
    </row>
    <row r="268" spans="21:22" x14ac:dyDescent="0.15">
      <c r="U268" s="183"/>
      <c r="V268" s="183"/>
    </row>
    <row r="269" spans="21:22" x14ac:dyDescent="0.15">
      <c r="U269" s="183"/>
      <c r="V269" s="183"/>
    </row>
    <row r="270" spans="21:22" x14ac:dyDescent="0.15">
      <c r="U270" s="183"/>
      <c r="V270" s="183"/>
    </row>
    <row r="271" spans="21:22" x14ac:dyDescent="0.15">
      <c r="U271" s="183"/>
      <c r="V271" s="183"/>
    </row>
    <row r="272" spans="21:22" x14ac:dyDescent="0.15">
      <c r="U272" s="183"/>
      <c r="V272" s="183"/>
    </row>
    <row r="273" spans="21:22" x14ac:dyDescent="0.15">
      <c r="U273" s="183"/>
      <c r="V273" s="183"/>
    </row>
    <row r="274" spans="21:22" x14ac:dyDescent="0.15">
      <c r="U274" s="183"/>
      <c r="V274" s="183"/>
    </row>
    <row r="275" spans="21:22" x14ac:dyDescent="0.15">
      <c r="U275" s="183"/>
      <c r="V275" s="183"/>
    </row>
    <row r="276" spans="21:22" x14ac:dyDescent="0.15">
      <c r="U276" s="183"/>
      <c r="V276" s="183"/>
    </row>
    <row r="277" spans="21:22" x14ac:dyDescent="0.15">
      <c r="U277" s="183"/>
      <c r="V277" s="183"/>
    </row>
    <row r="278" spans="21:22" x14ac:dyDescent="0.15">
      <c r="U278" s="183"/>
      <c r="V278" s="183"/>
    </row>
    <row r="279" spans="21:22" x14ac:dyDescent="0.15">
      <c r="U279" s="183"/>
      <c r="V279" s="183"/>
    </row>
    <row r="280" spans="21:22" x14ac:dyDescent="0.15">
      <c r="U280" s="183"/>
      <c r="V280" s="183"/>
    </row>
    <row r="281" spans="21:22" x14ac:dyDescent="0.15">
      <c r="U281" s="183"/>
      <c r="V281" s="183"/>
    </row>
    <row r="282" spans="21:22" x14ac:dyDescent="0.15">
      <c r="U282" s="183"/>
      <c r="V282" s="183"/>
    </row>
    <row r="283" spans="21:22" x14ac:dyDescent="0.15">
      <c r="U283" s="183"/>
      <c r="V283" s="183"/>
    </row>
    <row r="284" spans="21:22" x14ac:dyDescent="0.15">
      <c r="U284" s="183"/>
      <c r="V284" s="183"/>
    </row>
    <row r="285" spans="21:22" x14ac:dyDescent="0.15">
      <c r="U285" s="183"/>
      <c r="V285" s="183"/>
    </row>
  </sheetData>
  <sheetProtection algorithmName="SHA-512" hashValue="KbU5igqEBs+LEsPSPTnN6WflrTNxjmHHGbo99xi5wQajzPlY9D2lBXFKraHfROppIRl7VKeQak6EP2WRhMfVkQ==" saltValue="BJLCcJw5qpbxVpqQn8E5rQ==" spinCount="100000" sheet="1" objects="1" scenarios="1"/>
  <mergeCells count="36">
    <mergeCell ref="AA5:AA6"/>
    <mergeCell ref="AB5:AC5"/>
    <mergeCell ref="AD5:AD6"/>
    <mergeCell ref="I10:P10"/>
    <mergeCell ref="Q10:Q11"/>
    <mergeCell ref="R10:U10"/>
    <mergeCell ref="V10:W11"/>
    <mergeCell ref="X10:X11"/>
    <mergeCell ref="Y10:Z10"/>
    <mergeCell ref="AA10:AA11"/>
    <mergeCell ref="I5:P5"/>
    <mergeCell ref="Q5:Q6"/>
    <mergeCell ref="R5:U5"/>
    <mergeCell ref="V5:W6"/>
    <mergeCell ref="X5:X6"/>
    <mergeCell ref="Y5:Z5"/>
    <mergeCell ref="AB10:AC10"/>
    <mergeCell ref="AD10:AD11"/>
    <mergeCell ref="I15:P15"/>
    <mergeCell ref="Q15:Q16"/>
    <mergeCell ref="R15:U15"/>
    <mergeCell ref="V15:W16"/>
    <mergeCell ref="X15:X16"/>
    <mergeCell ref="Y15:Z15"/>
    <mergeCell ref="AA15:AA16"/>
    <mergeCell ref="AB15:AC15"/>
    <mergeCell ref="AD15:AD16"/>
    <mergeCell ref="Y21:Z21"/>
    <mergeCell ref="AA21:AA22"/>
    <mergeCell ref="AB21:AC21"/>
    <mergeCell ref="AD21:AD22"/>
    <mergeCell ref="I21:P21"/>
    <mergeCell ref="Q21:Q22"/>
    <mergeCell ref="R21:U21"/>
    <mergeCell ref="V21:W22"/>
    <mergeCell ref="X21:X22"/>
  </mergeCells>
  <phoneticPr fontId="1"/>
  <conditionalFormatting sqref="L1:P5 L7:P10 L12:P15 L17:P21 L23:P1048576">
    <cfRule type="containsText" dxfId="20" priority="17" operator="containsText" text="×">
      <formula>NOT(ISERROR(SEARCH("×",L1)))</formula>
    </cfRule>
  </conditionalFormatting>
  <conditionalFormatting sqref="Q2:Q1048576">
    <cfRule type="containsText" dxfId="19" priority="15" operator="containsText" text="同程度">
      <formula>NOT(ISERROR(SEARCH("同程度",Q2)))</formula>
    </cfRule>
    <cfRule type="containsText" dxfId="18" priority="16" operator="containsText" text="―">
      <formula>NOT(ISERROR(SEARCH("―",Q2)))</formula>
    </cfRule>
  </conditionalFormatting>
  <conditionalFormatting sqref="R2:U1048576 X1:X1048576 AA1:AA1048576">
    <cfRule type="containsText" dxfId="17" priority="12" operator="containsText" text="－">
      <formula>NOT(ISERROR(SEARCH("－",R1)))</formula>
    </cfRule>
    <cfRule type="containsText" dxfId="16" priority="13" operator="containsText" text="↓">
      <formula>NOT(ISERROR(SEARCH("↓",R1)))</formula>
    </cfRule>
    <cfRule type="containsText" dxfId="15" priority="14" operator="containsText" text="↑">
      <formula>NOT(ISERROR(SEARCH("↑",R1)))</formula>
    </cfRule>
  </conditionalFormatting>
  <conditionalFormatting sqref="V1:V1048576">
    <cfRule type="containsText" dxfId="14" priority="7" operator="containsText" text="－">
      <formula>NOT(ISERROR(SEARCH("－",V1)))</formula>
    </cfRule>
    <cfRule type="containsText" dxfId="13" priority="18" operator="containsText" text="↓↓↑↓">
      <formula>NOT(ISERROR(SEARCH("↓↓↑↓",V1)))</formula>
    </cfRule>
    <cfRule type="containsText" dxfId="12" priority="19" operator="containsText" text="↓↑↓↓">
      <formula>NOT(ISERROR(SEARCH("↓↑↓↓",V1)))</formula>
    </cfRule>
    <cfRule type="containsText" dxfId="11" priority="20" operator="containsText" text="↑↓↑↑">
      <formula>NOT(ISERROR(SEARCH("↑↓↑↑",V1)))</formula>
    </cfRule>
    <cfRule type="containsText" dxfId="10" priority="21" operator="containsText" text="↑↑↓↑">
      <formula>NOT(ISERROR(SEARCH("↑↑↓↑",V1)))</formula>
    </cfRule>
  </conditionalFormatting>
  <conditionalFormatting sqref="Y1:Z1048576 AB1:AC1048576">
    <cfRule type="containsText" dxfId="9" priority="8" operator="containsText" text="判定外">
      <formula>NOT(ISERROR(SEARCH("判定外",Y1)))</formula>
    </cfRule>
    <cfRule type="containsText" dxfId="8" priority="9" operator="containsText" text="×">
      <formula>NOT(ISERROR(SEARCH("×",Y1)))</formula>
    </cfRule>
    <cfRule type="containsText" dxfId="7" priority="10" operator="containsText" text="減少">
      <formula>NOT(ISERROR(SEARCH("減少",Y1)))</formula>
    </cfRule>
    <cfRule type="containsText" dxfId="6" priority="11" operator="containsText" text="増加">
      <formula>NOT(ISERROR(SEARCH("増加",Y1)))</formula>
    </cfRule>
  </conditionalFormatting>
  <conditionalFormatting sqref="Q1:U1">
    <cfRule type="containsText" dxfId="5" priority="5" operator="containsText" text="同程度">
      <formula>NOT(ISERROR(SEARCH("同程度",Q1)))</formula>
    </cfRule>
    <cfRule type="containsText" dxfId="4" priority="6" operator="containsText" text="―">
      <formula>NOT(ISERROR(SEARCH("―",Q1)))</formula>
    </cfRule>
  </conditionalFormatting>
  <conditionalFormatting sqref="L6:P6">
    <cfRule type="containsText" dxfId="3" priority="4" operator="containsText" text="×">
      <formula>NOT(ISERROR(SEARCH("×",L6)))</formula>
    </cfRule>
  </conditionalFormatting>
  <conditionalFormatting sqref="L11:P11">
    <cfRule type="containsText" dxfId="2" priority="3" operator="containsText" text="×">
      <formula>NOT(ISERROR(SEARCH("×",L11)))</formula>
    </cfRule>
  </conditionalFormatting>
  <conditionalFormatting sqref="L16:P16">
    <cfRule type="containsText" dxfId="1" priority="2" operator="containsText" text="×">
      <formula>NOT(ISERROR(SEARCH("×",L16)))</formula>
    </cfRule>
  </conditionalFormatting>
  <conditionalFormatting sqref="L22:P22">
    <cfRule type="containsText" dxfId="0" priority="1" operator="containsText" text="×">
      <formula>NOT(ISERROR(SEARCH("×",L22)))</formula>
    </cfRule>
  </conditionalFormatting>
  <dataValidations count="1">
    <dataValidation type="list" allowBlank="1" showInputMessage="1" showErrorMessage="1" sqref="AD7:AD8 AD12:AD13 AD17:AD18 AD23:AD24" xr:uid="{782783AD-D020-4222-A551-84C1A237C17C}">
      <formula1>$AI$2:$AI$9</formula1>
    </dataValidation>
  </dataValidations>
  <hyperlinks>
    <hyperlink ref="C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fitToHeight="0" orientation="landscape" r:id="rId1"/>
  <headerFooter>
    <oddFooter>&amp;R&amp;6文部科学省「産学連携等実施状況調査」を加工して作成（https://www.mext.go.jp/a_menu/shinkou/sangaku/sangakub.htm）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98"/>
  <sheetViews>
    <sheetView view="pageBreakPreview" zoomScaleNormal="100" zoomScaleSheetLayoutView="100" workbookViewId="0">
      <pane xSplit="3" ySplit="10" topLeftCell="H11" activePane="bottomRight" state="frozen"/>
      <selection activeCell="I98" sqref="I98"/>
      <selection pane="topRight" activeCell="I98" sqref="I98"/>
      <selection pane="bottomLeft" activeCell="I98" sqref="I98"/>
      <selection pane="bottomRight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11.875" style="34" customWidth="1"/>
    <col min="5" max="5" width="15.5" style="34" customWidth="1"/>
    <col min="6" max="6" width="11.875" style="34" customWidth="1"/>
    <col min="7" max="7" width="15.5" style="34" customWidth="1"/>
    <col min="8" max="8" width="11.375" style="34" customWidth="1"/>
    <col min="9" max="9" width="15.5" style="34" customWidth="1"/>
    <col min="10" max="11" width="11.375" style="34" customWidth="1"/>
    <col min="12" max="13" width="11.625" bestFit="1" customWidth="1"/>
  </cols>
  <sheetData>
    <row r="1" spans="1:12" ht="24" customHeight="1" thickBot="1" x14ac:dyDescent="0.2">
      <c r="A1" s="1" t="s">
        <v>3</v>
      </c>
      <c r="B1" s="1"/>
      <c r="C1" s="1"/>
      <c r="D1"/>
      <c r="E1"/>
      <c r="F1"/>
      <c r="G1"/>
      <c r="H1"/>
      <c r="I1"/>
      <c r="J1"/>
      <c r="K1"/>
      <c r="L1" s="80" t="s">
        <v>187</v>
      </c>
    </row>
    <row r="2" spans="1:12" ht="24" customHeight="1" x14ac:dyDescent="0.15">
      <c r="A2" s="1" t="s">
        <v>227</v>
      </c>
      <c r="B2" s="1"/>
      <c r="C2" s="1"/>
      <c r="D2"/>
      <c r="E2"/>
      <c r="F2"/>
      <c r="G2"/>
      <c r="H2"/>
      <c r="I2"/>
      <c r="J2"/>
      <c r="K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ht="35.25" customHeight="1" thickBot="1" x14ac:dyDescent="0.2">
      <c r="C4" s="8"/>
      <c r="D4" s="9" t="s">
        <v>4</v>
      </c>
      <c r="E4" s="10" t="s">
        <v>223</v>
      </c>
      <c r="F4" s="11" t="s">
        <v>5</v>
      </c>
      <c r="G4" s="113" t="s">
        <v>221</v>
      </c>
      <c r="H4" s="115" t="s">
        <v>6</v>
      </c>
      <c r="I4" s="116" t="s">
        <v>222</v>
      </c>
      <c r="J4" s="12" t="s">
        <v>7</v>
      </c>
      <c r="K4" s="13" t="s">
        <v>8</v>
      </c>
    </row>
    <row r="5" spans="1:12" x14ac:dyDescent="0.15">
      <c r="C5" s="14" t="s">
        <v>1</v>
      </c>
      <c r="D5" s="15">
        <f>INDEX(D11:D96,MATCH($C$5,$C$11:$C$96,0),0)</f>
        <v>10</v>
      </c>
      <c r="E5" s="16">
        <f>INDEX(E11:E96,MATCH($C$5,$C$11:$C$96,0),0)</f>
        <v>6036</v>
      </c>
      <c r="F5" s="16">
        <f>INDEX(F11:F96,MATCH($C$5,$C$11:$C$96,0),0)</f>
        <v>69</v>
      </c>
      <c r="G5" s="19">
        <f>INDEX(G11:G96,MATCH($C$5,$C$11:$C$96,0),0)</f>
        <v>610036</v>
      </c>
      <c r="H5" s="18">
        <f t="shared" ref="H5:I5" si="0">SUM(D5,F5)</f>
        <v>79</v>
      </c>
      <c r="I5" s="17">
        <f t="shared" si="0"/>
        <v>616072</v>
      </c>
      <c r="J5" s="114">
        <f>INDEX(J11:J96,MATCH($C$5,$C$11:$C$96,0),0)</f>
        <v>46</v>
      </c>
      <c r="K5" s="20">
        <f>INDEX(K11:K96,MATCH($C$5,$C$11:$C$96,0),0)</f>
        <v>42</v>
      </c>
    </row>
    <row r="6" spans="1:12" x14ac:dyDescent="0.15">
      <c r="C6" s="21" t="s">
        <v>9</v>
      </c>
      <c r="D6" s="93">
        <f>ROUND(SUMIF($B$11:$B$96,"G",D11:D96)/(COUNTIFS(B11:B96,"G",D11:D96,"&lt;&gt;")),1)</f>
        <v>42.1</v>
      </c>
      <c r="E6" s="94">
        <f>ROUND(SUMIF($B$11:$B$96,"G",E11:E96)/(COUNTIFS(B11:B96,"G",D11:D96,"&lt;&gt;")),1)</f>
        <v>61705.4</v>
      </c>
      <c r="F6" s="94">
        <f>ROUND(SUMIF($B$11:$B$96,"G",F11:F96)/(COUNTIFS(B11:B96,"G",D11:D96,"&lt;&gt;")),1)</f>
        <v>135</v>
      </c>
      <c r="G6" s="95">
        <f>ROUND(SUMIF($B$11:$B$96,"G",G11:G96)/(COUNTIFS(B11:B96,"G",D11:D96,"&lt;&gt;")),1)</f>
        <v>916301.1</v>
      </c>
      <c r="H6" s="96">
        <f>ROUND(SUM(D6,F6),1)</f>
        <v>177.1</v>
      </c>
      <c r="I6" s="97">
        <f>ROUND(SUM(E6,G6),1)</f>
        <v>978006.5</v>
      </c>
      <c r="J6" s="26"/>
      <c r="K6" s="27"/>
    </row>
    <row r="7" spans="1:12" ht="14.25" thickBot="1" x14ac:dyDescent="0.2">
      <c r="C7" s="28" t="s">
        <v>10</v>
      </c>
      <c r="D7" s="98">
        <f>ROUND(AVERAGE(D11:D96),1)</f>
        <v>32.200000000000003</v>
      </c>
      <c r="E7" s="99">
        <f>ROUND(AVERAGE(E11:E96),1)</f>
        <v>62744.5</v>
      </c>
      <c r="F7" s="99">
        <f>ROUND(AVERAGE(F11:F96),1)</f>
        <v>156.9</v>
      </c>
      <c r="G7" s="100">
        <f>ROUND(AVERAGE(G11:G96),1)</f>
        <v>2075117</v>
      </c>
      <c r="H7" s="101">
        <f>ROUND(SUM(D7,F7),1)</f>
        <v>189.1</v>
      </c>
      <c r="I7" s="102">
        <f>ROUND(SUM(E7,G7),1)</f>
        <v>2137861.5</v>
      </c>
      <c r="J7" s="31"/>
      <c r="K7" s="32"/>
    </row>
    <row r="8" spans="1:12" ht="21" customHeight="1" thickBot="1" x14ac:dyDescent="0.2">
      <c r="D8" s="33"/>
    </row>
    <row r="9" spans="1:12" ht="21" customHeight="1" x14ac:dyDescent="0.15">
      <c r="D9" s="233" t="str" cm="1">
        <f t="array" aca="1" ref="D9" ca="1">RIGHT(CELL("filename",A1),4)&amp;"年度（基準日：４月１日～３月31日）"</f>
        <v>2018年度（基準日：４月１日～３月31日）</v>
      </c>
      <c r="E9" s="234"/>
      <c r="F9" s="234"/>
      <c r="G9" s="234"/>
      <c r="H9" s="234"/>
      <c r="I9" s="234"/>
      <c r="J9" s="234"/>
      <c r="K9" s="235"/>
    </row>
    <row r="10" spans="1:12" ht="33.75" customHeight="1" x14ac:dyDescent="0.15">
      <c r="A10" s="35" t="s">
        <v>11</v>
      </c>
      <c r="B10" s="36" t="s">
        <v>12</v>
      </c>
      <c r="C10" s="37" t="s">
        <v>13</v>
      </c>
      <c r="D10" s="38" t="s">
        <v>4</v>
      </c>
      <c r="E10" s="39" t="s">
        <v>220</v>
      </c>
      <c r="F10" s="39" t="s">
        <v>5</v>
      </c>
      <c r="G10" s="40" t="s">
        <v>221</v>
      </c>
      <c r="H10" s="41" t="s">
        <v>6</v>
      </c>
      <c r="I10" s="42" t="s">
        <v>222</v>
      </c>
      <c r="J10" s="43" t="s">
        <v>7</v>
      </c>
      <c r="K10" s="44" t="s">
        <v>8</v>
      </c>
    </row>
    <row r="11" spans="1:12" x14ac:dyDescent="0.15">
      <c r="A11" s="7" t="s">
        <v>18</v>
      </c>
      <c r="B11" s="7" t="s">
        <v>205</v>
      </c>
      <c r="C11" s="46" t="s">
        <v>19</v>
      </c>
      <c r="D11" s="47">
        <v>71</v>
      </c>
      <c r="E11" s="48">
        <v>85240</v>
      </c>
      <c r="F11" s="48">
        <v>529</v>
      </c>
      <c r="G11" s="49">
        <v>6245277</v>
      </c>
      <c r="H11" s="24">
        <f t="shared" ref="H11:I42" si="1">SUM(D11,F11)</f>
        <v>600</v>
      </c>
      <c r="I11" s="25">
        <f t="shared" si="1"/>
        <v>6330517</v>
      </c>
      <c r="J11" s="50">
        <f t="shared" ref="J11:J74" si="2">_xlfn.RANK.EQ(H11,$H$11:$H$96,0)</f>
        <v>7</v>
      </c>
      <c r="K11" s="51">
        <f t="shared" ref="K11:K74" si="3">_xlfn.RANK.EQ(I11,$I$11:$I$96,0)</f>
        <v>8</v>
      </c>
    </row>
    <row r="12" spans="1:12" x14ac:dyDescent="0.15">
      <c r="A12" s="7" t="s">
        <v>20</v>
      </c>
      <c r="B12" s="7" t="s">
        <v>206</v>
      </c>
      <c r="C12" s="46" t="s">
        <v>21</v>
      </c>
      <c r="D12" s="47">
        <v>0</v>
      </c>
      <c r="E12" s="48">
        <v>0</v>
      </c>
      <c r="F12" s="48">
        <v>4</v>
      </c>
      <c r="G12" s="49">
        <v>2559</v>
      </c>
      <c r="H12" s="24">
        <f t="shared" si="1"/>
        <v>4</v>
      </c>
      <c r="I12" s="25">
        <f t="shared" si="1"/>
        <v>2559</v>
      </c>
      <c r="J12" s="50">
        <f t="shared" si="2"/>
        <v>77</v>
      </c>
      <c r="K12" s="51">
        <f t="shared" si="3"/>
        <v>79</v>
      </c>
    </row>
    <row r="13" spans="1:12" x14ac:dyDescent="0.15">
      <c r="A13" s="7" t="s">
        <v>22</v>
      </c>
      <c r="B13" s="7" t="s">
        <v>207</v>
      </c>
      <c r="C13" s="46" t="s">
        <v>23</v>
      </c>
      <c r="D13" s="47">
        <v>7</v>
      </c>
      <c r="E13" s="48">
        <v>10943</v>
      </c>
      <c r="F13" s="48">
        <v>35</v>
      </c>
      <c r="G13" s="49">
        <v>120568</v>
      </c>
      <c r="H13" s="24">
        <f t="shared" si="1"/>
        <v>42</v>
      </c>
      <c r="I13" s="25">
        <f t="shared" si="1"/>
        <v>131511</v>
      </c>
      <c r="J13" s="50">
        <f t="shared" si="2"/>
        <v>62</v>
      </c>
      <c r="K13" s="51">
        <f t="shared" si="3"/>
        <v>62</v>
      </c>
    </row>
    <row r="14" spans="1:12" x14ac:dyDescent="0.15">
      <c r="A14" s="45" t="s">
        <v>24</v>
      </c>
      <c r="B14" s="45" t="s">
        <v>208</v>
      </c>
      <c r="C14" s="46" t="s">
        <v>25</v>
      </c>
      <c r="D14" s="47">
        <v>1</v>
      </c>
      <c r="E14" s="48">
        <v>1000</v>
      </c>
      <c r="F14" s="48">
        <v>3</v>
      </c>
      <c r="G14" s="49">
        <v>7300</v>
      </c>
      <c r="H14" s="24">
        <f t="shared" si="1"/>
        <v>4</v>
      </c>
      <c r="I14" s="25">
        <f t="shared" si="1"/>
        <v>8300</v>
      </c>
      <c r="J14" s="50">
        <f t="shared" si="2"/>
        <v>77</v>
      </c>
      <c r="K14" s="51">
        <f t="shared" si="3"/>
        <v>77</v>
      </c>
    </row>
    <row r="15" spans="1:12" x14ac:dyDescent="0.15">
      <c r="A15" s="7" t="s">
        <v>26</v>
      </c>
      <c r="B15" s="7" t="s">
        <v>207</v>
      </c>
      <c r="C15" s="46" t="s">
        <v>27</v>
      </c>
      <c r="D15" s="47">
        <v>6</v>
      </c>
      <c r="E15" s="48">
        <v>130</v>
      </c>
      <c r="F15" s="48">
        <v>33</v>
      </c>
      <c r="G15" s="49">
        <v>116929</v>
      </c>
      <c r="H15" s="24">
        <f t="shared" si="1"/>
        <v>39</v>
      </c>
      <c r="I15" s="25">
        <f t="shared" si="1"/>
        <v>117059</v>
      </c>
      <c r="J15" s="50">
        <f t="shared" si="2"/>
        <v>64</v>
      </c>
      <c r="K15" s="51">
        <f t="shared" si="3"/>
        <v>63</v>
      </c>
    </row>
    <row r="16" spans="1:12" x14ac:dyDescent="0.15">
      <c r="A16" s="7" t="s">
        <v>28</v>
      </c>
      <c r="B16" s="7" t="s">
        <v>207</v>
      </c>
      <c r="C16" s="46" t="s">
        <v>29</v>
      </c>
      <c r="D16" s="47">
        <v>0</v>
      </c>
      <c r="E16" s="48">
        <v>0</v>
      </c>
      <c r="F16" s="48">
        <v>13</v>
      </c>
      <c r="G16" s="49">
        <v>44780</v>
      </c>
      <c r="H16" s="24">
        <f t="shared" si="1"/>
        <v>13</v>
      </c>
      <c r="I16" s="25">
        <f t="shared" si="1"/>
        <v>44780</v>
      </c>
      <c r="J16" s="50">
        <f t="shared" si="2"/>
        <v>68</v>
      </c>
      <c r="K16" s="51">
        <f t="shared" si="3"/>
        <v>68</v>
      </c>
    </row>
    <row r="17" spans="1:11" x14ac:dyDescent="0.15">
      <c r="A17" s="7" t="s">
        <v>30</v>
      </c>
      <c r="B17" s="7" t="s">
        <v>209</v>
      </c>
      <c r="C17" s="46" t="s">
        <v>31</v>
      </c>
      <c r="D17" s="47">
        <v>22</v>
      </c>
      <c r="E17" s="48">
        <v>9763</v>
      </c>
      <c r="F17" s="48">
        <v>39</v>
      </c>
      <c r="G17" s="49">
        <v>20044</v>
      </c>
      <c r="H17" s="24">
        <f t="shared" si="1"/>
        <v>61</v>
      </c>
      <c r="I17" s="25">
        <f t="shared" si="1"/>
        <v>29807</v>
      </c>
      <c r="J17" s="50">
        <f t="shared" si="2"/>
        <v>52</v>
      </c>
      <c r="K17" s="51">
        <f t="shared" si="3"/>
        <v>70</v>
      </c>
    </row>
    <row r="18" spans="1:11" x14ac:dyDescent="0.15">
      <c r="A18" s="7" t="s">
        <v>32</v>
      </c>
      <c r="B18" s="7" t="s">
        <v>210</v>
      </c>
      <c r="C18" s="46" t="s">
        <v>33</v>
      </c>
      <c r="D18" s="47">
        <v>12</v>
      </c>
      <c r="E18" s="48">
        <v>43874</v>
      </c>
      <c r="F18" s="48">
        <v>77</v>
      </c>
      <c r="G18" s="49">
        <v>711687</v>
      </c>
      <c r="H18" s="24">
        <f t="shared" si="1"/>
        <v>89</v>
      </c>
      <c r="I18" s="25">
        <f t="shared" si="1"/>
        <v>755561</v>
      </c>
      <c r="J18" s="50">
        <f t="shared" si="2"/>
        <v>45</v>
      </c>
      <c r="K18" s="51">
        <f t="shared" si="3"/>
        <v>34</v>
      </c>
    </row>
    <row r="19" spans="1:11" x14ac:dyDescent="0.15">
      <c r="A19" s="7" t="s">
        <v>34</v>
      </c>
      <c r="B19" s="7" t="s">
        <v>211</v>
      </c>
      <c r="C19" s="46" t="s">
        <v>35</v>
      </c>
      <c r="D19" s="47">
        <v>6</v>
      </c>
      <c r="E19" s="48">
        <v>4966</v>
      </c>
      <c r="F19" s="48">
        <v>53</v>
      </c>
      <c r="G19" s="49">
        <v>335141</v>
      </c>
      <c r="H19" s="24">
        <f t="shared" si="1"/>
        <v>59</v>
      </c>
      <c r="I19" s="25">
        <f t="shared" si="1"/>
        <v>340107</v>
      </c>
      <c r="J19" s="50">
        <f t="shared" si="2"/>
        <v>55</v>
      </c>
      <c r="K19" s="51">
        <f t="shared" si="3"/>
        <v>53</v>
      </c>
    </row>
    <row r="20" spans="1:11" x14ac:dyDescent="0.15">
      <c r="A20" s="7" t="s">
        <v>36</v>
      </c>
      <c r="B20" s="7" t="s">
        <v>205</v>
      </c>
      <c r="C20" s="46" t="s">
        <v>37</v>
      </c>
      <c r="D20" s="47">
        <v>50</v>
      </c>
      <c r="E20" s="48">
        <v>135246</v>
      </c>
      <c r="F20" s="48">
        <v>739</v>
      </c>
      <c r="G20" s="49">
        <v>13888327</v>
      </c>
      <c r="H20" s="24">
        <f t="shared" si="1"/>
        <v>789</v>
      </c>
      <c r="I20" s="25">
        <f t="shared" si="1"/>
        <v>14023573</v>
      </c>
      <c r="J20" s="50">
        <f t="shared" si="2"/>
        <v>5</v>
      </c>
      <c r="K20" s="51">
        <f t="shared" si="3"/>
        <v>4</v>
      </c>
    </row>
    <row r="21" spans="1:11" x14ac:dyDescent="0.15">
      <c r="A21" s="45" t="s">
        <v>38</v>
      </c>
      <c r="B21" s="45" t="s">
        <v>206</v>
      </c>
      <c r="C21" s="46" t="s">
        <v>39</v>
      </c>
      <c r="D21" s="47">
        <v>0</v>
      </c>
      <c r="E21" s="48">
        <v>0</v>
      </c>
      <c r="F21" s="48">
        <v>1</v>
      </c>
      <c r="G21" s="49">
        <v>500</v>
      </c>
      <c r="H21" s="24">
        <f t="shared" si="1"/>
        <v>1</v>
      </c>
      <c r="I21" s="25">
        <f t="shared" si="1"/>
        <v>500</v>
      </c>
      <c r="J21" s="50">
        <f t="shared" si="2"/>
        <v>81</v>
      </c>
      <c r="K21" s="51">
        <f t="shared" si="3"/>
        <v>83</v>
      </c>
    </row>
    <row r="22" spans="1:11" x14ac:dyDescent="0.15">
      <c r="A22" s="45" t="s">
        <v>40</v>
      </c>
      <c r="B22" s="45" t="s">
        <v>210</v>
      </c>
      <c r="C22" s="46" t="s">
        <v>41</v>
      </c>
      <c r="D22" s="47">
        <v>42</v>
      </c>
      <c r="E22" s="48">
        <v>34689</v>
      </c>
      <c r="F22" s="48">
        <v>92</v>
      </c>
      <c r="G22" s="49">
        <v>302773</v>
      </c>
      <c r="H22" s="24">
        <f t="shared" si="1"/>
        <v>134</v>
      </c>
      <c r="I22" s="25">
        <f t="shared" si="1"/>
        <v>337462</v>
      </c>
      <c r="J22" s="50">
        <f t="shared" si="2"/>
        <v>35</v>
      </c>
      <c r="K22" s="51">
        <f t="shared" si="3"/>
        <v>55</v>
      </c>
    </row>
    <row r="23" spans="1:11" x14ac:dyDescent="0.15">
      <c r="A23" s="45" t="s">
        <v>42</v>
      </c>
      <c r="B23" s="45" t="s">
        <v>210</v>
      </c>
      <c r="C23" s="46" t="s">
        <v>43</v>
      </c>
      <c r="D23" s="47">
        <v>160</v>
      </c>
      <c r="E23" s="48">
        <v>228000</v>
      </c>
      <c r="F23" s="48">
        <v>163</v>
      </c>
      <c r="G23" s="49">
        <v>1299962</v>
      </c>
      <c r="H23" s="24">
        <f t="shared" si="1"/>
        <v>323</v>
      </c>
      <c r="I23" s="25">
        <f t="shared" si="1"/>
        <v>1527962</v>
      </c>
      <c r="J23" s="50">
        <f t="shared" si="2"/>
        <v>16</v>
      </c>
      <c r="K23" s="51">
        <f t="shared" si="3"/>
        <v>21</v>
      </c>
    </row>
    <row r="24" spans="1:11" x14ac:dyDescent="0.15">
      <c r="A24" s="45" t="s">
        <v>44</v>
      </c>
      <c r="B24" s="45" t="s">
        <v>208</v>
      </c>
      <c r="C24" s="46" t="s">
        <v>45</v>
      </c>
      <c r="D24" s="47">
        <v>7</v>
      </c>
      <c r="E24" s="48">
        <v>8040</v>
      </c>
      <c r="F24" s="48">
        <v>41</v>
      </c>
      <c r="G24" s="49">
        <v>378291</v>
      </c>
      <c r="H24" s="24">
        <f t="shared" si="1"/>
        <v>48</v>
      </c>
      <c r="I24" s="25">
        <f t="shared" si="1"/>
        <v>386331</v>
      </c>
      <c r="J24" s="50">
        <f t="shared" si="2"/>
        <v>59</v>
      </c>
      <c r="K24" s="51">
        <f t="shared" si="3"/>
        <v>52</v>
      </c>
    </row>
    <row r="25" spans="1:11" x14ac:dyDescent="0.15">
      <c r="A25" s="45" t="s">
        <v>46</v>
      </c>
      <c r="B25" s="45" t="s">
        <v>211</v>
      </c>
      <c r="C25" s="46" t="s">
        <v>47</v>
      </c>
      <c r="D25" s="47">
        <v>7</v>
      </c>
      <c r="E25" s="48">
        <v>14308</v>
      </c>
      <c r="F25" s="48">
        <v>58</v>
      </c>
      <c r="G25" s="49">
        <v>533658</v>
      </c>
      <c r="H25" s="24">
        <f t="shared" si="1"/>
        <v>65</v>
      </c>
      <c r="I25" s="25">
        <f t="shared" si="1"/>
        <v>547966</v>
      </c>
      <c r="J25" s="50">
        <f t="shared" si="2"/>
        <v>49</v>
      </c>
      <c r="K25" s="51">
        <f t="shared" si="3"/>
        <v>46</v>
      </c>
    </row>
    <row r="26" spans="1:11" x14ac:dyDescent="0.15">
      <c r="A26" s="45" t="s">
        <v>48</v>
      </c>
      <c r="B26" s="45" t="s">
        <v>205</v>
      </c>
      <c r="C26" s="46" t="s">
        <v>49</v>
      </c>
      <c r="D26" s="47">
        <v>58</v>
      </c>
      <c r="E26" s="48">
        <v>92707</v>
      </c>
      <c r="F26" s="48">
        <v>376</v>
      </c>
      <c r="G26" s="49">
        <v>4641904</v>
      </c>
      <c r="H26" s="24">
        <f t="shared" si="1"/>
        <v>434</v>
      </c>
      <c r="I26" s="25">
        <f t="shared" si="1"/>
        <v>4734611</v>
      </c>
      <c r="J26" s="50">
        <f t="shared" si="2"/>
        <v>10</v>
      </c>
      <c r="K26" s="51">
        <f t="shared" si="3"/>
        <v>9</v>
      </c>
    </row>
    <row r="27" spans="1:11" x14ac:dyDescent="0.15">
      <c r="A27" s="45" t="s">
        <v>50</v>
      </c>
      <c r="B27" s="45" t="s">
        <v>208</v>
      </c>
      <c r="C27" s="46" t="s">
        <v>51</v>
      </c>
      <c r="D27" s="47">
        <v>1</v>
      </c>
      <c r="E27" s="48">
        <v>100</v>
      </c>
      <c r="F27" s="48">
        <v>7</v>
      </c>
      <c r="G27" s="49">
        <v>14629</v>
      </c>
      <c r="H27" s="24">
        <f t="shared" si="1"/>
        <v>8</v>
      </c>
      <c r="I27" s="25">
        <f t="shared" si="1"/>
        <v>14729</v>
      </c>
      <c r="J27" s="50">
        <f t="shared" si="2"/>
        <v>73</v>
      </c>
      <c r="K27" s="51">
        <f t="shared" si="3"/>
        <v>74</v>
      </c>
    </row>
    <row r="28" spans="1:11" x14ac:dyDescent="0.15">
      <c r="A28" s="45" t="s">
        <v>52</v>
      </c>
      <c r="B28" s="45" t="s">
        <v>211</v>
      </c>
      <c r="C28" s="46" t="s">
        <v>53</v>
      </c>
      <c r="D28" s="47">
        <v>14</v>
      </c>
      <c r="E28" s="48">
        <v>17124</v>
      </c>
      <c r="F28" s="48">
        <v>47</v>
      </c>
      <c r="G28" s="49">
        <v>289199</v>
      </c>
      <c r="H28" s="24">
        <f t="shared" si="1"/>
        <v>61</v>
      </c>
      <c r="I28" s="25">
        <f t="shared" si="1"/>
        <v>306323</v>
      </c>
      <c r="J28" s="50">
        <f t="shared" si="2"/>
        <v>52</v>
      </c>
      <c r="K28" s="51">
        <f t="shared" si="3"/>
        <v>57</v>
      </c>
    </row>
    <row r="29" spans="1:11" x14ac:dyDescent="0.15">
      <c r="A29" s="45" t="s">
        <v>54</v>
      </c>
      <c r="B29" s="45" t="s">
        <v>210</v>
      </c>
      <c r="C29" s="46" t="s">
        <v>55</v>
      </c>
      <c r="D29" s="47">
        <v>28</v>
      </c>
      <c r="E29" s="48">
        <v>34377</v>
      </c>
      <c r="F29" s="48">
        <v>123</v>
      </c>
      <c r="G29" s="49">
        <v>657698</v>
      </c>
      <c r="H29" s="24">
        <f t="shared" si="1"/>
        <v>151</v>
      </c>
      <c r="I29" s="25">
        <f t="shared" si="1"/>
        <v>692075</v>
      </c>
      <c r="J29" s="50">
        <f t="shared" si="2"/>
        <v>31</v>
      </c>
      <c r="K29" s="51">
        <f t="shared" si="3"/>
        <v>38</v>
      </c>
    </row>
    <row r="30" spans="1:11" x14ac:dyDescent="0.15">
      <c r="A30" s="45" t="s">
        <v>56</v>
      </c>
      <c r="B30" s="45" t="s">
        <v>211</v>
      </c>
      <c r="C30" s="46" t="s">
        <v>57</v>
      </c>
      <c r="D30" s="47">
        <v>3</v>
      </c>
      <c r="E30" s="48">
        <v>1208</v>
      </c>
      <c r="F30" s="48">
        <v>46</v>
      </c>
      <c r="G30" s="49">
        <v>296071</v>
      </c>
      <c r="H30" s="24">
        <f t="shared" si="1"/>
        <v>49</v>
      </c>
      <c r="I30" s="25">
        <f t="shared" si="1"/>
        <v>297279</v>
      </c>
      <c r="J30" s="50">
        <f t="shared" si="2"/>
        <v>58</v>
      </c>
      <c r="K30" s="51">
        <f t="shared" si="3"/>
        <v>58</v>
      </c>
    </row>
    <row r="31" spans="1:11" x14ac:dyDescent="0.15">
      <c r="A31" s="45" t="s">
        <v>58</v>
      </c>
      <c r="B31" s="45" t="s">
        <v>205</v>
      </c>
      <c r="C31" s="46" t="s">
        <v>59</v>
      </c>
      <c r="D31" s="47">
        <v>67</v>
      </c>
      <c r="E31" s="48">
        <v>148797</v>
      </c>
      <c r="F31" s="48">
        <v>277</v>
      </c>
      <c r="G31" s="49">
        <v>2047591</v>
      </c>
      <c r="H31" s="24">
        <f t="shared" si="1"/>
        <v>344</v>
      </c>
      <c r="I31" s="25">
        <f t="shared" si="1"/>
        <v>2196388</v>
      </c>
      <c r="J31" s="50">
        <f t="shared" si="2"/>
        <v>13</v>
      </c>
      <c r="K31" s="51">
        <f t="shared" si="3"/>
        <v>15</v>
      </c>
    </row>
    <row r="32" spans="1:11" x14ac:dyDescent="0.15">
      <c r="A32" s="45" t="s">
        <v>60</v>
      </c>
      <c r="B32" s="45" t="s">
        <v>205</v>
      </c>
      <c r="C32" s="46" t="s">
        <v>61</v>
      </c>
      <c r="D32" s="47">
        <v>149</v>
      </c>
      <c r="E32" s="48">
        <v>454022</v>
      </c>
      <c r="F32" s="48">
        <v>1737</v>
      </c>
      <c r="G32" s="49">
        <v>36282326</v>
      </c>
      <c r="H32" s="24">
        <f t="shared" si="1"/>
        <v>1886</v>
      </c>
      <c r="I32" s="25">
        <f t="shared" si="1"/>
        <v>36736348</v>
      </c>
      <c r="J32" s="50">
        <f t="shared" si="2"/>
        <v>1</v>
      </c>
      <c r="K32" s="51">
        <f t="shared" si="3"/>
        <v>1</v>
      </c>
    </row>
    <row r="33" spans="1:11" x14ac:dyDescent="0.15">
      <c r="A33" s="45" t="s">
        <v>62</v>
      </c>
      <c r="B33" s="45" t="s">
        <v>209</v>
      </c>
      <c r="C33" s="46" t="s">
        <v>63</v>
      </c>
      <c r="D33" s="47">
        <v>90</v>
      </c>
      <c r="E33" s="48">
        <v>143411</v>
      </c>
      <c r="F33" s="48">
        <v>264</v>
      </c>
      <c r="G33" s="49">
        <v>2600222</v>
      </c>
      <c r="H33" s="24">
        <f t="shared" si="1"/>
        <v>354</v>
      </c>
      <c r="I33" s="25">
        <f t="shared" si="1"/>
        <v>2743633</v>
      </c>
      <c r="J33" s="50">
        <f t="shared" si="2"/>
        <v>11</v>
      </c>
      <c r="K33" s="51">
        <f t="shared" si="3"/>
        <v>11</v>
      </c>
    </row>
    <row r="34" spans="1:11" x14ac:dyDescent="0.15">
      <c r="A34" s="45" t="s">
        <v>64</v>
      </c>
      <c r="B34" s="45" t="s">
        <v>208</v>
      </c>
      <c r="C34" s="46" t="s">
        <v>65</v>
      </c>
      <c r="D34" s="47">
        <v>0</v>
      </c>
      <c r="E34" s="48">
        <v>0</v>
      </c>
      <c r="F34" s="48">
        <v>5</v>
      </c>
      <c r="G34" s="49">
        <v>21284</v>
      </c>
      <c r="H34" s="24">
        <f t="shared" si="1"/>
        <v>5</v>
      </c>
      <c r="I34" s="25">
        <f t="shared" si="1"/>
        <v>21284</v>
      </c>
      <c r="J34" s="50">
        <f t="shared" si="2"/>
        <v>76</v>
      </c>
      <c r="K34" s="51">
        <f t="shared" si="3"/>
        <v>72</v>
      </c>
    </row>
    <row r="35" spans="1:11" x14ac:dyDescent="0.15">
      <c r="A35" s="45" t="s">
        <v>66</v>
      </c>
      <c r="B35" s="45" t="s">
        <v>208</v>
      </c>
      <c r="C35" s="46" t="s">
        <v>67</v>
      </c>
      <c r="D35" s="47">
        <v>15</v>
      </c>
      <c r="E35" s="48">
        <v>15307</v>
      </c>
      <c r="F35" s="48">
        <v>29</v>
      </c>
      <c r="G35" s="49">
        <v>70759</v>
      </c>
      <c r="H35" s="24">
        <f t="shared" si="1"/>
        <v>44</v>
      </c>
      <c r="I35" s="25">
        <f t="shared" si="1"/>
        <v>86066</v>
      </c>
      <c r="J35" s="50">
        <f t="shared" si="2"/>
        <v>61</v>
      </c>
      <c r="K35" s="51">
        <f t="shared" si="3"/>
        <v>64</v>
      </c>
    </row>
    <row r="36" spans="1:11" x14ac:dyDescent="0.15">
      <c r="A36" s="45" t="s">
        <v>68</v>
      </c>
      <c r="B36" s="45" t="s">
        <v>207</v>
      </c>
      <c r="C36" s="46" t="s">
        <v>69</v>
      </c>
      <c r="D36" s="47">
        <v>109</v>
      </c>
      <c r="E36" s="48">
        <v>277447</v>
      </c>
      <c r="F36" s="48">
        <v>370</v>
      </c>
      <c r="G36" s="49">
        <v>7727878</v>
      </c>
      <c r="H36" s="24">
        <f t="shared" si="1"/>
        <v>479</v>
      </c>
      <c r="I36" s="25">
        <f t="shared" si="1"/>
        <v>8005325</v>
      </c>
      <c r="J36" s="50">
        <f t="shared" si="2"/>
        <v>8</v>
      </c>
      <c r="K36" s="51">
        <f t="shared" si="3"/>
        <v>7</v>
      </c>
    </row>
    <row r="37" spans="1:11" x14ac:dyDescent="0.15">
      <c r="A37" s="45" t="s">
        <v>70</v>
      </c>
      <c r="B37" s="45" t="s">
        <v>211</v>
      </c>
      <c r="C37" s="46" t="s">
        <v>71</v>
      </c>
      <c r="D37" s="47">
        <v>6</v>
      </c>
      <c r="E37" s="48">
        <v>22992</v>
      </c>
      <c r="F37" s="48">
        <v>35</v>
      </c>
      <c r="G37" s="49">
        <v>173484</v>
      </c>
      <c r="H37" s="24">
        <f t="shared" si="1"/>
        <v>41</v>
      </c>
      <c r="I37" s="25">
        <f t="shared" si="1"/>
        <v>196476</v>
      </c>
      <c r="J37" s="50">
        <f t="shared" si="2"/>
        <v>63</v>
      </c>
      <c r="K37" s="51">
        <f t="shared" si="3"/>
        <v>61</v>
      </c>
    </row>
    <row r="38" spans="1:11" x14ac:dyDescent="0.15">
      <c r="A38" s="45" t="s">
        <v>72</v>
      </c>
      <c r="B38" s="45" t="s">
        <v>206</v>
      </c>
      <c r="C38" s="46" t="s">
        <v>73</v>
      </c>
      <c r="D38" s="47">
        <v>1</v>
      </c>
      <c r="E38" s="48">
        <v>54</v>
      </c>
      <c r="F38" s="48">
        <v>8</v>
      </c>
      <c r="G38" s="49">
        <v>16625</v>
      </c>
      <c r="H38" s="24">
        <f t="shared" si="1"/>
        <v>9</v>
      </c>
      <c r="I38" s="25">
        <f t="shared" si="1"/>
        <v>16679</v>
      </c>
      <c r="J38" s="50">
        <f t="shared" si="2"/>
        <v>71</v>
      </c>
      <c r="K38" s="51">
        <f t="shared" si="3"/>
        <v>73</v>
      </c>
    </row>
    <row r="39" spans="1:11" x14ac:dyDescent="0.15">
      <c r="A39" s="45" t="s">
        <v>74</v>
      </c>
      <c r="B39" s="45" t="s">
        <v>207</v>
      </c>
      <c r="C39" s="46" t="s">
        <v>75</v>
      </c>
      <c r="D39" s="47">
        <v>15</v>
      </c>
      <c r="E39" s="48">
        <v>16258</v>
      </c>
      <c r="F39" s="48">
        <v>139</v>
      </c>
      <c r="G39" s="49">
        <v>1475244</v>
      </c>
      <c r="H39" s="24">
        <f t="shared" si="1"/>
        <v>154</v>
      </c>
      <c r="I39" s="25">
        <f t="shared" si="1"/>
        <v>1491502</v>
      </c>
      <c r="J39" s="50">
        <f t="shared" si="2"/>
        <v>29</v>
      </c>
      <c r="K39" s="51">
        <f t="shared" si="3"/>
        <v>22</v>
      </c>
    </row>
    <row r="40" spans="1:11" x14ac:dyDescent="0.15">
      <c r="A40" s="45" t="s">
        <v>76</v>
      </c>
      <c r="B40" s="45" t="s">
        <v>207</v>
      </c>
      <c r="C40" s="46" t="s">
        <v>77</v>
      </c>
      <c r="D40" s="47">
        <v>4</v>
      </c>
      <c r="E40" s="48">
        <v>7810</v>
      </c>
      <c r="F40" s="48">
        <v>54</v>
      </c>
      <c r="G40" s="49">
        <v>1017922</v>
      </c>
      <c r="H40" s="24">
        <f t="shared" si="1"/>
        <v>58</v>
      </c>
      <c r="I40" s="25">
        <f t="shared" si="1"/>
        <v>1025732</v>
      </c>
      <c r="J40" s="50">
        <f t="shared" si="2"/>
        <v>56</v>
      </c>
      <c r="K40" s="51">
        <f t="shared" si="3"/>
        <v>29</v>
      </c>
    </row>
    <row r="41" spans="1:11" x14ac:dyDescent="0.15">
      <c r="A41" s="45" t="s">
        <v>78</v>
      </c>
      <c r="B41" s="45" t="s">
        <v>208</v>
      </c>
      <c r="C41" s="46" t="s">
        <v>79</v>
      </c>
      <c r="D41" s="47">
        <v>8</v>
      </c>
      <c r="E41" s="48">
        <v>17280</v>
      </c>
      <c r="F41" s="48">
        <v>12</v>
      </c>
      <c r="G41" s="49">
        <v>55040</v>
      </c>
      <c r="H41" s="24">
        <f t="shared" si="1"/>
        <v>20</v>
      </c>
      <c r="I41" s="25">
        <f t="shared" si="1"/>
        <v>72320</v>
      </c>
      <c r="J41" s="50">
        <f t="shared" si="2"/>
        <v>66</v>
      </c>
      <c r="K41" s="51">
        <f t="shared" si="3"/>
        <v>65</v>
      </c>
    </row>
    <row r="42" spans="1:11" x14ac:dyDescent="0.15">
      <c r="A42" s="45" t="s">
        <v>80</v>
      </c>
      <c r="B42" s="45" t="s">
        <v>212</v>
      </c>
      <c r="C42" s="46" t="s">
        <v>81</v>
      </c>
      <c r="D42" s="47">
        <v>1</v>
      </c>
      <c r="E42" s="48">
        <v>19084</v>
      </c>
      <c r="F42" s="48">
        <v>13</v>
      </c>
      <c r="G42" s="49">
        <v>553015</v>
      </c>
      <c r="H42" s="24">
        <f t="shared" si="1"/>
        <v>14</v>
      </c>
      <c r="I42" s="25">
        <f t="shared" si="1"/>
        <v>572099</v>
      </c>
      <c r="J42" s="50">
        <f t="shared" si="2"/>
        <v>67</v>
      </c>
      <c r="K42" s="51">
        <f t="shared" si="3"/>
        <v>44</v>
      </c>
    </row>
    <row r="43" spans="1:11" x14ac:dyDescent="0.15">
      <c r="A43" s="45" t="s">
        <v>82</v>
      </c>
      <c r="B43" s="45" t="s">
        <v>207</v>
      </c>
      <c r="C43" s="46" t="s">
        <v>83</v>
      </c>
      <c r="D43" s="47">
        <v>4</v>
      </c>
      <c r="E43" s="48">
        <v>9025</v>
      </c>
      <c r="F43" s="48">
        <v>53</v>
      </c>
      <c r="G43" s="49">
        <v>594347</v>
      </c>
      <c r="H43" s="24">
        <f t="shared" ref="H43:I74" si="4">SUM(D43,F43)</f>
        <v>57</v>
      </c>
      <c r="I43" s="25">
        <f t="shared" si="4"/>
        <v>603372</v>
      </c>
      <c r="J43" s="50">
        <f t="shared" si="2"/>
        <v>57</v>
      </c>
      <c r="K43" s="51">
        <f t="shared" si="3"/>
        <v>43</v>
      </c>
    </row>
    <row r="44" spans="1:11" x14ac:dyDescent="0.15">
      <c r="A44" s="45" t="s">
        <v>84</v>
      </c>
      <c r="B44" s="45" t="s">
        <v>211</v>
      </c>
      <c r="C44" s="46" t="s">
        <v>85</v>
      </c>
      <c r="D44" s="47">
        <v>11</v>
      </c>
      <c r="E44" s="48">
        <v>42037</v>
      </c>
      <c r="F44" s="48">
        <v>112</v>
      </c>
      <c r="G44" s="49">
        <v>1488175</v>
      </c>
      <c r="H44" s="24">
        <f t="shared" si="4"/>
        <v>123</v>
      </c>
      <c r="I44" s="25">
        <f t="shared" si="4"/>
        <v>1530212</v>
      </c>
      <c r="J44" s="50">
        <f t="shared" si="2"/>
        <v>40</v>
      </c>
      <c r="K44" s="51">
        <f t="shared" si="3"/>
        <v>20</v>
      </c>
    </row>
    <row r="45" spans="1:11" x14ac:dyDescent="0.15">
      <c r="A45" s="45" t="s">
        <v>86</v>
      </c>
      <c r="B45" s="45" t="s">
        <v>212</v>
      </c>
      <c r="C45" s="46" t="s">
        <v>87</v>
      </c>
      <c r="D45" s="47">
        <v>0</v>
      </c>
      <c r="E45" s="48">
        <v>0</v>
      </c>
      <c r="F45" s="48">
        <v>1</v>
      </c>
      <c r="G45" s="49">
        <v>675</v>
      </c>
      <c r="H45" s="24">
        <f t="shared" si="4"/>
        <v>1</v>
      </c>
      <c r="I45" s="25">
        <f t="shared" si="4"/>
        <v>675</v>
      </c>
      <c r="J45" s="50">
        <f t="shared" si="2"/>
        <v>81</v>
      </c>
      <c r="K45" s="51">
        <f t="shared" si="3"/>
        <v>82</v>
      </c>
    </row>
    <row r="46" spans="1:11" x14ac:dyDescent="0.15">
      <c r="A46" s="45" t="s">
        <v>88</v>
      </c>
      <c r="B46" s="45" t="s">
        <v>205</v>
      </c>
      <c r="C46" s="46" t="s">
        <v>89</v>
      </c>
      <c r="D46" s="47">
        <v>45</v>
      </c>
      <c r="E46" s="48">
        <v>91982</v>
      </c>
      <c r="F46" s="48">
        <v>175</v>
      </c>
      <c r="G46" s="49">
        <v>1529209</v>
      </c>
      <c r="H46" s="24">
        <f t="shared" si="4"/>
        <v>220</v>
      </c>
      <c r="I46" s="25">
        <f t="shared" si="4"/>
        <v>1621191</v>
      </c>
      <c r="J46" s="50">
        <f t="shared" si="2"/>
        <v>20</v>
      </c>
      <c r="K46" s="51">
        <f t="shared" si="3"/>
        <v>19</v>
      </c>
    </row>
    <row r="47" spans="1:11" x14ac:dyDescent="0.15">
      <c r="A47" s="45" t="s">
        <v>90</v>
      </c>
      <c r="B47" s="45" t="s">
        <v>207</v>
      </c>
      <c r="C47" s="46" t="s">
        <v>91</v>
      </c>
      <c r="D47" s="47">
        <v>8</v>
      </c>
      <c r="E47" s="48">
        <v>6288</v>
      </c>
      <c r="F47" s="48">
        <v>62</v>
      </c>
      <c r="G47" s="49">
        <v>474848</v>
      </c>
      <c r="H47" s="24">
        <f t="shared" si="4"/>
        <v>70</v>
      </c>
      <c r="I47" s="25">
        <f t="shared" si="4"/>
        <v>481136</v>
      </c>
      <c r="J47" s="50">
        <f t="shared" si="2"/>
        <v>47</v>
      </c>
      <c r="K47" s="51">
        <f t="shared" si="3"/>
        <v>48</v>
      </c>
    </row>
    <row r="48" spans="1:11" x14ac:dyDescent="0.15">
      <c r="A48" s="45" t="s">
        <v>14</v>
      </c>
      <c r="B48" s="45" t="s">
        <v>206</v>
      </c>
      <c r="C48" s="46" t="s">
        <v>15</v>
      </c>
      <c r="D48" s="47">
        <v>0</v>
      </c>
      <c r="E48" s="48">
        <v>0</v>
      </c>
      <c r="F48" s="48">
        <v>0</v>
      </c>
      <c r="G48" s="49">
        <v>0</v>
      </c>
      <c r="H48" s="24">
        <f t="shared" si="4"/>
        <v>0</v>
      </c>
      <c r="I48" s="25">
        <f t="shared" si="4"/>
        <v>0</v>
      </c>
      <c r="J48" s="50">
        <f t="shared" si="2"/>
        <v>85</v>
      </c>
      <c r="K48" s="51">
        <f t="shared" si="3"/>
        <v>84</v>
      </c>
    </row>
    <row r="49" spans="1:11" x14ac:dyDescent="0.15">
      <c r="A49" s="45" t="s">
        <v>92</v>
      </c>
      <c r="B49" s="45" t="s">
        <v>210</v>
      </c>
      <c r="C49" s="46" t="s">
        <v>93</v>
      </c>
      <c r="D49" s="47">
        <v>42</v>
      </c>
      <c r="E49" s="48">
        <v>37475</v>
      </c>
      <c r="F49" s="48">
        <v>139</v>
      </c>
      <c r="G49" s="49">
        <v>981486</v>
      </c>
      <c r="H49" s="24">
        <f t="shared" si="4"/>
        <v>181</v>
      </c>
      <c r="I49" s="25">
        <f t="shared" si="4"/>
        <v>1018961</v>
      </c>
      <c r="J49" s="50">
        <f t="shared" si="2"/>
        <v>26</v>
      </c>
      <c r="K49" s="51">
        <f t="shared" si="3"/>
        <v>30</v>
      </c>
    </row>
    <row r="50" spans="1:11" x14ac:dyDescent="0.15">
      <c r="A50" s="45" t="s">
        <v>94</v>
      </c>
      <c r="B50" s="45" t="s">
        <v>210</v>
      </c>
      <c r="C50" s="46" t="s">
        <v>95</v>
      </c>
      <c r="D50" s="47">
        <v>52</v>
      </c>
      <c r="E50" s="48">
        <v>75187</v>
      </c>
      <c r="F50" s="48">
        <v>240</v>
      </c>
      <c r="G50" s="49">
        <v>1681714</v>
      </c>
      <c r="H50" s="24">
        <f t="shared" si="4"/>
        <v>292</v>
      </c>
      <c r="I50" s="25">
        <f t="shared" si="4"/>
        <v>1756901</v>
      </c>
      <c r="J50" s="50">
        <f t="shared" si="2"/>
        <v>17</v>
      </c>
      <c r="K50" s="51">
        <f t="shared" si="3"/>
        <v>18</v>
      </c>
    </row>
    <row r="51" spans="1:11" x14ac:dyDescent="0.15">
      <c r="A51" s="45" t="s">
        <v>96</v>
      </c>
      <c r="B51" s="45" t="s">
        <v>212</v>
      </c>
      <c r="C51" s="46" t="s">
        <v>97</v>
      </c>
      <c r="D51" s="47">
        <v>4</v>
      </c>
      <c r="E51" s="48">
        <v>4878</v>
      </c>
      <c r="F51" s="48">
        <v>41</v>
      </c>
      <c r="G51" s="49">
        <v>625802</v>
      </c>
      <c r="H51" s="24">
        <f t="shared" si="4"/>
        <v>45</v>
      </c>
      <c r="I51" s="25">
        <f t="shared" si="4"/>
        <v>630680</v>
      </c>
      <c r="J51" s="50">
        <f t="shared" si="2"/>
        <v>60</v>
      </c>
      <c r="K51" s="51">
        <f t="shared" si="3"/>
        <v>41</v>
      </c>
    </row>
    <row r="52" spans="1:11" x14ac:dyDescent="0.15">
      <c r="A52" s="45" t="s">
        <v>98</v>
      </c>
      <c r="B52" s="45" t="s">
        <v>210</v>
      </c>
      <c r="C52" s="46" t="s">
        <v>99</v>
      </c>
      <c r="D52" s="47">
        <v>31</v>
      </c>
      <c r="E52" s="48">
        <v>70585</v>
      </c>
      <c r="F52" s="48">
        <v>29</v>
      </c>
      <c r="G52" s="49">
        <v>248493</v>
      </c>
      <c r="H52" s="24">
        <f t="shared" si="4"/>
        <v>60</v>
      </c>
      <c r="I52" s="25">
        <f t="shared" si="4"/>
        <v>319078</v>
      </c>
      <c r="J52" s="50">
        <f t="shared" si="2"/>
        <v>54</v>
      </c>
      <c r="K52" s="51">
        <f t="shared" si="3"/>
        <v>56</v>
      </c>
    </row>
    <row r="53" spans="1:11" x14ac:dyDescent="0.15">
      <c r="A53" s="45" t="s">
        <v>100</v>
      </c>
      <c r="B53" s="45" t="s">
        <v>210</v>
      </c>
      <c r="C53" s="46" t="s">
        <v>101</v>
      </c>
      <c r="D53" s="47">
        <v>40</v>
      </c>
      <c r="E53" s="48">
        <v>18087</v>
      </c>
      <c r="F53" s="48">
        <v>77</v>
      </c>
      <c r="G53" s="49">
        <v>1294623</v>
      </c>
      <c r="H53" s="24">
        <f t="shared" si="4"/>
        <v>117</v>
      </c>
      <c r="I53" s="25">
        <f t="shared" si="4"/>
        <v>1312710</v>
      </c>
      <c r="J53" s="50">
        <f t="shared" si="2"/>
        <v>42</v>
      </c>
      <c r="K53" s="51">
        <f t="shared" si="3"/>
        <v>23</v>
      </c>
    </row>
    <row r="54" spans="1:11" x14ac:dyDescent="0.15">
      <c r="A54" s="45" t="s">
        <v>102</v>
      </c>
      <c r="B54" s="45" t="s">
        <v>210</v>
      </c>
      <c r="C54" s="46" t="s">
        <v>103</v>
      </c>
      <c r="D54" s="47">
        <v>27</v>
      </c>
      <c r="E54" s="48">
        <v>40687</v>
      </c>
      <c r="F54" s="48">
        <v>191</v>
      </c>
      <c r="G54" s="49">
        <v>2205192</v>
      </c>
      <c r="H54" s="24">
        <f t="shared" si="4"/>
        <v>218</v>
      </c>
      <c r="I54" s="25">
        <f t="shared" si="4"/>
        <v>2245879</v>
      </c>
      <c r="J54" s="50">
        <f t="shared" si="2"/>
        <v>21</v>
      </c>
      <c r="K54" s="51">
        <f t="shared" si="3"/>
        <v>13</v>
      </c>
    </row>
    <row r="55" spans="1:11" x14ac:dyDescent="0.15">
      <c r="A55" s="45" t="s">
        <v>104</v>
      </c>
      <c r="B55" s="45" t="s">
        <v>210</v>
      </c>
      <c r="C55" s="46" t="s">
        <v>105</v>
      </c>
      <c r="D55" s="47">
        <v>39</v>
      </c>
      <c r="E55" s="48">
        <v>53447</v>
      </c>
      <c r="F55" s="48">
        <v>148</v>
      </c>
      <c r="G55" s="49">
        <v>620570</v>
      </c>
      <c r="H55" s="24">
        <f t="shared" si="4"/>
        <v>187</v>
      </c>
      <c r="I55" s="25">
        <f t="shared" si="4"/>
        <v>674017</v>
      </c>
      <c r="J55" s="50">
        <f t="shared" si="2"/>
        <v>24</v>
      </c>
      <c r="K55" s="51">
        <f t="shared" si="3"/>
        <v>40</v>
      </c>
    </row>
    <row r="56" spans="1:11" x14ac:dyDescent="0.15">
      <c r="A56" s="45" t="s">
        <v>106</v>
      </c>
      <c r="B56" s="45" t="s">
        <v>211</v>
      </c>
      <c r="C56" s="46" t="s">
        <v>107</v>
      </c>
      <c r="D56" s="47">
        <v>7</v>
      </c>
      <c r="E56" s="48">
        <v>17109</v>
      </c>
      <c r="F56" s="48">
        <v>57</v>
      </c>
      <c r="G56" s="49">
        <v>684216</v>
      </c>
      <c r="H56" s="24">
        <f t="shared" si="4"/>
        <v>64</v>
      </c>
      <c r="I56" s="25">
        <f t="shared" si="4"/>
        <v>701325</v>
      </c>
      <c r="J56" s="50">
        <f t="shared" si="2"/>
        <v>51</v>
      </c>
      <c r="K56" s="51">
        <f t="shared" si="3"/>
        <v>37</v>
      </c>
    </row>
    <row r="57" spans="1:11" x14ac:dyDescent="0.15">
      <c r="A57" s="45" t="s">
        <v>108</v>
      </c>
      <c r="B57" s="45" t="s">
        <v>209</v>
      </c>
      <c r="C57" s="46" t="s">
        <v>109</v>
      </c>
      <c r="D57" s="47">
        <v>38</v>
      </c>
      <c r="E57" s="48">
        <v>61244</v>
      </c>
      <c r="F57" s="48">
        <v>101</v>
      </c>
      <c r="G57" s="49">
        <v>653684</v>
      </c>
      <c r="H57" s="24">
        <f t="shared" si="4"/>
        <v>139</v>
      </c>
      <c r="I57" s="25">
        <f t="shared" si="4"/>
        <v>714928</v>
      </c>
      <c r="J57" s="50">
        <f t="shared" si="2"/>
        <v>34</v>
      </c>
      <c r="K57" s="51">
        <f t="shared" si="3"/>
        <v>35</v>
      </c>
    </row>
    <row r="58" spans="1:11" x14ac:dyDescent="0.15">
      <c r="A58" s="45" t="s">
        <v>110</v>
      </c>
      <c r="B58" s="45" t="s">
        <v>205</v>
      </c>
      <c r="C58" s="46" t="s">
        <v>111</v>
      </c>
      <c r="D58" s="47">
        <v>78</v>
      </c>
      <c r="E58" s="48">
        <v>389657</v>
      </c>
      <c r="F58" s="48">
        <v>559</v>
      </c>
      <c r="G58" s="49">
        <v>10209059</v>
      </c>
      <c r="H58" s="24">
        <f t="shared" si="4"/>
        <v>637</v>
      </c>
      <c r="I58" s="25">
        <f t="shared" si="4"/>
        <v>10598716</v>
      </c>
      <c r="J58" s="50">
        <f t="shared" si="2"/>
        <v>6</v>
      </c>
      <c r="K58" s="51">
        <f t="shared" si="3"/>
        <v>5</v>
      </c>
    </row>
    <row r="59" spans="1:11" x14ac:dyDescent="0.15">
      <c r="A59" s="45" t="s">
        <v>112</v>
      </c>
      <c r="B59" s="45" t="s">
        <v>207</v>
      </c>
      <c r="C59" s="46" t="s">
        <v>113</v>
      </c>
      <c r="D59" s="47">
        <v>19</v>
      </c>
      <c r="E59" s="48">
        <v>42124</v>
      </c>
      <c r="F59" s="48">
        <v>105</v>
      </c>
      <c r="G59" s="49">
        <v>1037357</v>
      </c>
      <c r="H59" s="24">
        <f t="shared" si="4"/>
        <v>124</v>
      </c>
      <c r="I59" s="25">
        <f t="shared" si="4"/>
        <v>1079481</v>
      </c>
      <c r="J59" s="50">
        <f t="shared" si="2"/>
        <v>39</v>
      </c>
      <c r="K59" s="51">
        <f t="shared" si="3"/>
        <v>27</v>
      </c>
    </row>
    <row r="60" spans="1:11" x14ac:dyDescent="0.15">
      <c r="A60" s="45" t="s">
        <v>114</v>
      </c>
      <c r="B60" s="45" t="s">
        <v>206</v>
      </c>
      <c r="C60" s="46" t="s">
        <v>115</v>
      </c>
      <c r="D60" s="47">
        <v>0</v>
      </c>
      <c r="E60" s="48">
        <v>0</v>
      </c>
      <c r="F60" s="48">
        <v>4</v>
      </c>
      <c r="G60" s="49">
        <v>876</v>
      </c>
      <c r="H60" s="24">
        <f t="shared" si="4"/>
        <v>4</v>
      </c>
      <c r="I60" s="25">
        <f t="shared" si="4"/>
        <v>876</v>
      </c>
      <c r="J60" s="50">
        <f t="shared" si="2"/>
        <v>77</v>
      </c>
      <c r="K60" s="51">
        <f t="shared" si="3"/>
        <v>80</v>
      </c>
    </row>
    <row r="61" spans="1:11" x14ac:dyDescent="0.15">
      <c r="A61" s="45" t="s">
        <v>116</v>
      </c>
      <c r="B61" s="45" t="s">
        <v>207</v>
      </c>
      <c r="C61" s="46" t="s">
        <v>117</v>
      </c>
      <c r="D61" s="47">
        <v>5</v>
      </c>
      <c r="E61" s="48">
        <v>7940</v>
      </c>
      <c r="F61" s="48">
        <v>62</v>
      </c>
      <c r="G61" s="49">
        <v>542243</v>
      </c>
      <c r="H61" s="24">
        <f t="shared" si="4"/>
        <v>67</v>
      </c>
      <c r="I61" s="25">
        <f t="shared" si="4"/>
        <v>550183</v>
      </c>
      <c r="J61" s="50">
        <f t="shared" si="2"/>
        <v>48</v>
      </c>
      <c r="K61" s="51">
        <f t="shared" si="3"/>
        <v>45</v>
      </c>
    </row>
    <row r="62" spans="1:11" x14ac:dyDescent="0.15">
      <c r="A62" s="45" t="s">
        <v>118</v>
      </c>
      <c r="B62" s="45" t="s">
        <v>210</v>
      </c>
      <c r="C62" s="46" t="s">
        <v>119</v>
      </c>
      <c r="D62" s="47">
        <v>47</v>
      </c>
      <c r="E62" s="48">
        <v>117012</v>
      </c>
      <c r="F62" s="48">
        <v>136</v>
      </c>
      <c r="G62" s="49">
        <v>710048</v>
      </c>
      <c r="H62" s="24">
        <f t="shared" si="4"/>
        <v>183</v>
      </c>
      <c r="I62" s="25">
        <f t="shared" si="4"/>
        <v>827060</v>
      </c>
      <c r="J62" s="50">
        <f t="shared" si="2"/>
        <v>25</v>
      </c>
      <c r="K62" s="51">
        <f t="shared" si="3"/>
        <v>32</v>
      </c>
    </row>
    <row r="63" spans="1:11" x14ac:dyDescent="0.15">
      <c r="A63" s="45" t="s">
        <v>120</v>
      </c>
      <c r="B63" s="45" t="s">
        <v>208</v>
      </c>
      <c r="C63" s="46" t="s">
        <v>121</v>
      </c>
      <c r="D63" s="47">
        <v>4</v>
      </c>
      <c r="E63" s="48">
        <v>8183</v>
      </c>
      <c r="F63" s="48">
        <v>9</v>
      </c>
      <c r="G63" s="49">
        <v>43583</v>
      </c>
      <c r="H63" s="24">
        <f t="shared" si="4"/>
        <v>13</v>
      </c>
      <c r="I63" s="25">
        <f t="shared" si="4"/>
        <v>51766</v>
      </c>
      <c r="J63" s="50">
        <f t="shared" si="2"/>
        <v>68</v>
      </c>
      <c r="K63" s="51">
        <f t="shared" si="3"/>
        <v>67</v>
      </c>
    </row>
    <row r="64" spans="1:11" x14ac:dyDescent="0.15">
      <c r="A64" s="45" t="s">
        <v>122</v>
      </c>
      <c r="B64" s="45" t="s">
        <v>209</v>
      </c>
      <c r="C64" s="46" t="s">
        <v>123</v>
      </c>
      <c r="D64" s="47">
        <v>58</v>
      </c>
      <c r="E64" s="48">
        <v>18999</v>
      </c>
      <c r="F64" s="48">
        <v>86</v>
      </c>
      <c r="G64" s="49">
        <v>458361</v>
      </c>
      <c r="H64" s="24">
        <f t="shared" si="4"/>
        <v>144</v>
      </c>
      <c r="I64" s="25">
        <f t="shared" si="4"/>
        <v>477360</v>
      </c>
      <c r="J64" s="50">
        <f t="shared" si="2"/>
        <v>33</v>
      </c>
      <c r="K64" s="51">
        <f t="shared" si="3"/>
        <v>49</v>
      </c>
    </row>
    <row r="65" spans="1:11" x14ac:dyDescent="0.15">
      <c r="A65" s="45" t="s">
        <v>124</v>
      </c>
      <c r="B65" s="45" t="s">
        <v>205</v>
      </c>
      <c r="C65" s="46" t="s">
        <v>125</v>
      </c>
      <c r="D65" s="47">
        <v>98</v>
      </c>
      <c r="E65" s="48">
        <v>385960</v>
      </c>
      <c r="F65" s="48">
        <v>966</v>
      </c>
      <c r="G65" s="49">
        <v>23309559</v>
      </c>
      <c r="H65" s="24">
        <f t="shared" si="4"/>
        <v>1064</v>
      </c>
      <c r="I65" s="25">
        <f t="shared" si="4"/>
        <v>23695519</v>
      </c>
      <c r="J65" s="50">
        <f t="shared" si="2"/>
        <v>2</v>
      </c>
      <c r="K65" s="51">
        <f t="shared" si="3"/>
        <v>2</v>
      </c>
    </row>
    <row r="66" spans="1:11" x14ac:dyDescent="0.15">
      <c r="A66" s="45" t="s">
        <v>126</v>
      </c>
      <c r="B66" s="45" t="s">
        <v>206</v>
      </c>
      <c r="C66" s="46" t="s">
        <v>127</v>
      </c>
      <c r="D66" s="47">
        <v>1</v>
      </c>
      <c r="E66" s="48">
        <v>750</v>
      </c>
      <c r="F66" s="48">
        <v>0</v>
      </c>
      <c r="G66" s="49">
        <v>0</v>
      </c>
      <c r="H66" s="24">
        <f t="shared" si="4"/>
        <v>1</v>
      </c>
      <c r="I66" s="25">
        <f t="shared" si="4"/>
        <v>750</v>
      </c>
      <c r="J66" s="50">
        <f t="shared" si="2"/>
        <v>81</v>
      </c>
      <c r="K66" s="51">
        <f t="shared" si="3"/>
        <v>81</v>
      </c>
    </row>
    <row r="67" spans="1:11" x14ac:dyDescent="0.15">
      <c r="A67" s="45" t="s">
        <v>128</v>
      </c>
      <c r="B67" s="45" t="s">
        <v>207</v>
      </c>
      <c r="C67" s="46" t="s">
        <v>129</v>
      </c>
      <c r="D67" s="47">
        <v>43</v>
      </c>
      <c r="E67" s="48">
        <v>39244</v>
      </c>
      <c r="F67" s="48">
        <v>54</v>
      </c>
      <c r="G67" s="49">
        <v>298220</v>
      </c>
      <c r="H67" s="24">
        <f t="shared" si="4"/>
        <v>97</v>
      </c>
      <c r="I67" s="25">
        <f t="shared" si="4"/>
        <v>337464</v>
      </c>
      <c r="J67" s="50">
        <f t="shared" si="2"/>
        <v>43</v>
      </c>
      <c r="K67" s="51">
        <f t="shared" si="3"/>
        <v>54</v>
      </c>
    </row>
    <row r="68" spans="1:11" x14ac:dyDescent="0.15">
      <c r="A68" s="45" t="s">
        <v>130</v>
      </c>
      <c r="B68" s="45" t="s">
        <v>205</v>
      </c>
      <c r="C68" s="46" t="s">
        <v>131</v>
      </c>
      <c r="D68" s="47">
        <v>164</v>
      </c>
      <c r="E68" s="48">
        <v>419376</v>
      </c>
      <c r="F68" s="48">
        <v>889</v>
      </c>
      <c r="G68" s="49">
        <v>15703247</v>
      </c>
      <c r="H68" s="24">
        <f t="shared" si="4"/>
        <v>1053</v>
      </c>
      <c r="I68" s="25">
        <f t="shared" si="4"/>
        <v>16122623</v>
      </c>
      <c r="J68" s="50">
        <f t="shared" si="2"/>
        <v>3</v>
      </c>
      <c r="K68" s="51">
        <f t="shared" si="3"/>
        <v>3</v>
      </c>
    </row>
    <row r="69" spans="1:11" x14ac:dyDescent="0.15">
      <c r="A69" s="45" t="s">
        <v>132</v>
      </c>
      <c r="B69" s="45" t="s">
        <v>206</v>
      </c>
      <c r="C69" s="46" t="s">
        <v>133</v>
      </c>
      <c r="D69" s="47">
        <v>4</v>
      </c>
      <c r="E69" s="48">
        <v>21277</v>
      </c>
      <c r="F69" s="48">
        <v>2</v>
      </c>
      <c r="G69" s="49">
        <v>450</v>
      </c>
      <c r="H69" s="24">
        <f t="shared" si="4"/>
        <v>6</v>
      </c>
      <c r="I69" s="25">
        <f t="shared" si="4"/>
        <v>21727</v>
      </c>
      <c r="J69" s="50">
        <f t="shared" si="2"/>
        <v>75</v>
      </c>
      <c r="K69" s="51">
        <f t="shared" si="3"/>
        <v>71</v>
      </c>
    </row>
    <row r="70" spans="1:11" x14ac:dyDescent="0.15">
      <c r="A70" s="45" t="s">
        <v>134</v>
      </c>
      <c r="B70" s="45" t="s">
        <v>205</v>
      </c>
      <c r="C70" s="46" t="s">
        <v>135</v>
      </c>
      <c r="D70" s="47">
        <v>105</v>
      </c>
      <c r="E70" s="48">
        <v>166573</v>
      </c>
      <c r="F70" s="48">
        <v>343</v>
      </c>
      <c r="G70" s="49">
        <v>3483502</v>
      </c>
      <c r="H70" s="24">
        <f t="shared" si="4"/>
        <v>448</v>
      </c>
      <c r="I70" s="25">
        <f t="shared" si="4"/>
        <v>3650075</v>
      </c>
      <c r="J70" s="50">
        <f t="shared" si="2"/>
        <v>9</v>
      </c>
      <c r="K70" s="51">
        <f t="shared" si="3"/>
        <v>10</v>
      </c>
    </row>
    <row r="71" spans="1:11" x14ac:dyDescent="0.15">
      <c r="A71" s="45" t="s">
        <v>136</v>
      </c>
      <c r="B71" s="45" t="s">
        <v>206</v>
      </c>
      <c r="C71" s="46" t="s">
        <v>137</v>
      </c>
      <c r="D71" s="47">
        <v>0</v>
      </c>
      <c r="E71" s="48">
        <v>0</v>
      </c>
      <c r="F71" s="48">
        <v>3</v>
      </c>
      <c r="G71" s="49">
        <v>3111</v>
      </c>
      <c r="H71" s="24">
        <f t="shared" si="4"/>
        <v>3</v>
      </c>
      <c r="I71" s="25">
        <f t="shared" si="4"/>
        <v>3111</v>
      </c>
      <c r="J71" s="50">
        <f t="shared" si="2"/>
        <v>80</v>
      </c>
      <c r="K71" s="51">
        <f t="shared" si="3"/>
        <v>78</v>
      </c>
    </row>
    <row r="72" spans="1:11" x14ac:dyDescent="0.15">
      <c r="A72" s="45" t="s">
        <v>138</v>
      </c>
      <c r="B72" s="45" t="s">
        <v>206</v>
      </c>
      <c r="C72" s="46" t="s">
        <v>139</v>
      </c>
      <c r="D72" s="47">
        <v>1</v>
      </c>
      <c r="E72" s="48">
        <v>0</v>
      </c>
      <c r="F72" s="48">
        <v>0</v>
      </c>
      <c r="G72" s="49">
        <v>0</v>
      </c>
      <c r="H72" s="24">
        <f t="shared" si="4"/>
        <v>1</v>
      </c>
      <c r="I72" s="25">
        <f t="shared" si="4"/>
        <v>0</v>
      </c>
      <c r="J72" s="50">
        <f t="shared" si="2"/>
        <v>81</v>
      </c>
      <c r="K72" s="51">
        <f t="shared" si="3"/>
        <v>84</v>
      </c>
    </row>
    <row r="73" spans="1:11" x14ac:dyDescent="0.15">
      <c r="A73" s="7" t="s">
        <v>140</v>
      </c>
      <c r="B73" s="7" t="s">
        <v>211</v>
      </c>
      <c r="C73" s="46" t="s">
        <v>141</v>
      </c>
      <c r="D73" s="47">
        <v>0</v>
      </c>
      <c r="E73" s="48">
        <v>0</v>
      </c>
      <c r="F73" s="48">
        <v>9</v>
      </c>
      <c r="G73" s="49">
        <v>31627</v>
      </c>
      <c r="H73" s="24">
        <f t="shared" si="4"/>
        <v>9</v>
      </c>
      <c r="I73" s="25">
        <f t="shared" si="4"/>
        <v>31627</v>
      </c>
      <c r="J73" s="50">
        <f t="shared" si="2"/>
        <v>71</v>
      </c>
      <c r="K73" s="51">
        <f t="shared" si="3"/>
        <v>69</v>
      </c>
    </row>
    <row r="74" spans="1:11" x14ac:dyDescent="0.15">
      <c r="A74" s="7" t="s">
        <v>142</v>
      </c>
      <c r="B74" s="7" t="s">
        <v>212</v>
      </c>
      <c r="C74" s="46" t="s">
        <v>143</v>
      </c>
      <c r="D74" s="47">
        <v>4</v>
      </c>
      <c r="E74" s="48">
        <v>4504</v>
      </c>
      <c r="F74" s="48">
        <v>88</v>
      </c>
      <c r="G74" s="49">
        <v>807700</v>
      </c>
      <c r="H74" s="24">
        <f t="shared" si="4"/>
        <v>92</v>
      </c>
      <c r="I74" s="25">
        <f t="shared" si="4"/>
        <v>812204</v>
      </c>
      <c r="J74" s="50">
        <f t="shared" si="2"/>
        <v>44</v>
      </c>
      <c r="K74" s="51">
        <f t="shared" si="3"/>
        <v>33</v>
      </c>
    </row>
    <row r="75" spans="1:11" x14ac:dyDescent="0.15">
      <c r="A75" s="7" t="s">
        <v>144</v>
      </c>
      <c r="B75" s="7" t="s">
        <v>211</v>
      </c>
      <c r="C75" s="46" t="s">
        <v>145</v>
      </c>
      <c r="D75" s="47">
        <v>5</v>
      </c>
      <c r="E75" s="48">
        <v>3930</v>
      </c>
      <c r="F75" s="48">
        <v>27</v>
      </c>
      <c r="G75" s="49">
        <v>49930</v>
      </c>
      <c r="H75" s="24">
        <f t="shared" ref="H75:I96" si="5">SUM(D75,F75)</f>
        <v>32</v>
      </c>
      <c r="I75" s="25">
        <f t="shared" si="5"/>
        <v>53860</v>
      </c>
      <c r="J75" s="50">
        <f t="shared" ref="J75:J96" si="6">_xlfn.RANK.EQ(H75,$H$11:$H$96,0)</f>
        <v>65</v>
      </c>
      <c r="K75" s="51">
        <f t="shared" ref="K75:K96" si="7">_xlfn.RANK.EQ(I75,$I$11:$I$96,0)</f>
        <v>66</v>
      </c>
    </row>
    <row r="76" spans="1:11" x14ac:dyDescent="0.15">
      <c r="A76" s="7" t="s">
        <v>146</v>
      </c>
      <c r="B76" s="7" t="s">
        <v>210</v>
      </c>
      <c r="C76" s="46" t="s">
        <v>147</v>
      </c>
      <c r="D76" s="47">
        <v>42</v>
      </c>
      <c r="E76" s="48">
        <v>29481</v>
      </c>
      <c r="F76" s="48">
        <v>134</v>
      </c>
      <c r="G76" s="49">
        <v>658461</v>
      </c>
      <c r="H76" s="24">
        <f t="shared" si="5"/>
        <v>176</v>
      </c>
      <c r="I76" s="25">
        <f t="shared" si="5"/>
        <v>687942</v>
      </c>
      <c r="J76" s="50">
        <f t="shared" si="6"/>
        <v>28</v>
      </c>
      <c r="K76" s="51">
        <f t="shared" si="7"/>
        <v>39</v>
      </c>
    </row>
    <row r="77" spans="1:11" x14ac:dyDescent="0.15">
      <c r="A77" s="7" t="s">
        <v>148</v>
      </c>
      <c r="B77" s="7" t="s">
        <v>210</v>
      </c>
      <c r="C77" s="46" t="s">
        <v>149</v>
      </c>
      <c r="D77" s="47">
        <v>11</v>
      </c>
      <c r="E77" s="48">
        <v>18217</v>
      </c>
      <c r="F77" s="48">
        <v>54</v>
      </c>
      <c r="G77" s="49">
        <v>191101</v>
      </c>
      <c r="H77" s="24">
        <f t="shared" si="5"/>
        <v>65</v>
      </c>
      <c r="I77" s="25">
        <f t="shared" si="5"/>
        <v>209318</v>
      </c>
      <c r="J77" s="50">
        <f t="shared" si="6"/>
        <v>49</v>
      </c>
      <c r="K77" s="51">
        <f t="shared" si="7"/>
        <v>60</v>
      </c>
    </row>
    <row r="78" spans="1:11" x14ac:dyDescent="0.15">
      <c r="A78" s="7" t="s">
        <v>150</v>
      </c>
      <c r="B78" s="7" t="s">
        <v>205</v>
      </c>
      <c r="C78" s="46" t="s">
        <v>151</v>
      </c>
      <c r="D78" s="47">
        <v>34</v>
      </c>
      <c r="E78" s="48">
        <v>58083</v>
      </c>
      <c r="F78" s="48">
        <v>223</v>
      </c>
      <c r="G78" s="49">
        <v>1761043</v>
      </c>
      <c r="H78" s="24">
        <f t="shared" si="5"/>
        <v>257</v>
      </c>
      <c r="I78" s="25">
        <f t="shared" si="5"/>
        <v>1819126</v>
      </c>
      <c r="J78" s="50">
        <f t="shared" si="6"/>
        <v>18</v>
      </c>
      <c r="K78" s="51">
        <f t="shared" si="7"/>
        <v>17</v>
      </c>
    </row>
    <row r="79" spans="1:11" x14ac:dyDescent="0.15">
      <c r="A79" s="7" t="s">
        <v>152</v>
      </c>
      <c r="B79" s="7" t="s">
        <v>205</v>
      </c>
      <c r="C79" s="46" t="s">
        <v>153</v>
      </c>
      <c r="D79" s="47">
        <v>69</v>
      </c>
      <c r="E79" s="48">
        <v>65824</v>
      </c>
      <c r="F79" s="48">
        <v>272</v>
      </c>
      <c r="G79" s="49">
        <v>2617451</v>
      </c>
      <c r="H79" s="24">
        <f t="shared" si="5"/>
        <v>341</v>
      </c>
      <c r="I79" s="25">
        <f t="shared" si="5"/>
        <v>2683275</v>
      </c>
      <c r="J79" s="50">
        <f t="shared" si="6"/>
        <v>14</v>
      </c>
      <c r="K79" s="51">
        <f t="shared" si="7"/>
        <v>12</v>
      </c>
    </row>
    <row r="80" spans="1:11" x14ac:dyDescent="0.15">
      <c r="A80" s="7" t="s">
        <v>154</v>
      </c>
      <c r="B80" s="7" t="s">
        <v>210</v>
      </c>
      <c r="C80" s="46" t="s">
        <v>155</v>
      </c>
      <c r="D80" s="47">
        <v>27</v>
      </c>
      <c r="E80" s="48">
        <v>32302</v>
      </c>
      <c r="F80" s="48">
        <v>126</v>
      </c>
      <c r="G80" s="49">
        <v>682505</v>
      </c>
      <c r="H80" s="24">
        <f t="shared" si="5"/>
        <v>153</v>
      </c>
      <c r="I80" s="25">
        <f t="shared" si="5"/>
        <v>714807</v>
      </c>
      <c r="J80" s="50">
        <f t="shared" si="6"/>
        <v>30</v>
      </c>
      <c r="K80" s="51">
        <f t="shared" si="7"/>
        <v>36</v>
      </c>
    </row>
    <row r="81" spans="1:11" x14ac:dyDescent="0.15">
      <c r="A81" s="7" t="s">
        <v>156</v>
      </c>
      <c r="B81" s="7" t="s">
        <v>210</v>
      </c>
      <c r="C81" s="46" t="s">
        <v>157</v>
      </c>
      <c r="D81" s="47">
        <v>36</v>
      </c>
      <c r="E81" s="48">
        <v>31393</v>
      </c>
      <c r="F81" s="48">
        <v>159</v>
      </c>
      <c r="G81" s="49">
        <v>1139817</v>
      </c>
      <c r="H81" s="24">
        <f t="shared" si="5"/>
        <v>195</v>
      </c>
      <c r="I81" s="25">
        <f t="shared" si="5"/>
        <v>1171210</v>
      </c>
      <c r="J81" s="50">
        <f t="shared" si="6"/>
        <v>22</v>
      </c>
      <c r="K81" s="51">
        <f t="shared" si="7"/>
        <v>25</v>
      </c>
    </row>
    <row r="82" spans="1:11" x14ac:dyDescent="0.15">
      <c r="A82" s="45" t="s">
        <v>16</v>
      </c>
      <c r="B82" s="45" t="s">
        <v>206</v>
      </c>
      <c r="C82" s="46" t="s">
        <v>17</v>
      </c>
      <c r="D82" s="47">
        <v>0</v>
      </c>
      <c r="E82" s="48">
        <v>0</v>
      </c>
      <c r="F82" s="48">
        <v>0</v>
      </c>
      <c r="G82" s="49">
        <v>0</v>
      </c>
      <c r="H82" s="24">
        <f t="shared" si="5"/>
        <v>0</v>
      </c>
      <c r="I82" s="25">
        <f t="shared" si="5"/>
        <v>0</v>
      </c>
      <c r="J82" s="50">
        <f t="shared" si="6"/>
        <v>85</v>
      </c>
      <c r="K82" s="51">
        <f t="shared" si="7"/>
        <v>84</v>
      </c>
    </row>
    <row r="83" spans="1:11" x14ac:dyDescent="0.15">
      <c r="A83" s="7" t="s">
        <v>158</v>
      </c>
      <c r="B83" s="7" t="s">
        <v>210</v>
      </c>
      <c r="C83" s="52" t="s">
        <v>159</v>
      </c>
      <c r="D83" s="22">
        <v>31</v>
      </c>
      <c r="E83" s="53">
        <v>9461</v>
      </c>
      <c r="F83" s="53">
        <v>101</v>
      </c>
      <c r="G83" s="54">
        <v>226624</v>
      </c>
      <c r="H83" s="55">
        <f t="shared" si="5"/>
        <v>132</v>
      </c>
      <c r="I83" s="23">
        <f t="shared" si="5"/>
        <v>236085</v>
      </c>
      <c r="J83" s="56">
        <f t="shared" si="6"/>
        <v>37</v>
      </c>
      <c r="K83" s="57">
        <f t="shared" si="7"/>
        <v>59</v>
      </c>
    </row>
    <row r="84" spans="1:11" x14ac:dyDescent="0.15">
      <c r="A84" s="7" t="s">
        <v>160</v>
      </c>
      <c r="B84" s="7" t="s">
        <v>210</v>
      </c>
      <c r="C84" s="52" t="s">
        <v>161</v>
      </c>
      <c r="D84" s="22">
        <v>30</v>
      </c>
      <c r="E84" s="53">
        <v>47923</v>
      </c>
      <c r="F84" s="53">
        <v>121</v>
      </c>
      <c r="G84" s="54">
        <v>1099737</v>
      </c>
      <c r="H84" s="55">
        <f t="shared" si="5"/>
        <v>151</v>
      </c>
      <c r="I84" s="23">
        <f t="shared" si="5"/>
        <v>1147660</v>
      </c>
      <c r="J84" s="56">
        <f t="shared" si="6"/>
        <v>31</v>
      </c>
      <c r="K84" s="57">
        <f t="shared" si="7"/>
        <v>26</v>
      </c>
    </row>
    <row r="85" spans="1:11" x14ac:dyDescent="0.15">
      <c r="A85" s="6" t="s">
        <v>162</v>
      </c>
      <c r="B85" s="6" t="s">
        <v>210</v>
      </c>
      <c r="C85" s="58" t="s">
        <v>163</v>
      </c>
      <c r="D85" s="59">
        <v>10</v>
      </c>
      <c r="E85" s="60">
        <v>6036</v>
      </c>
      <c r="F85" s="60">
        <v>69</v>
      </c>
      <c r="G85" s="61">
        <v>610036</v>
      </c>
      <c r="H85" s="62">
        <f t="shared" si="5"/>
        <v>79</v>
      </c>
      <c r="I85" s="63">
        <f t="shared" si="5"/>
        <v>616072</v>
      </c>
      <c r="J85" s="64">
        <f t="shared" si="6"/>
        <v>46</v>
      </c>
      <c r="K85" s="65">
        <f t="shared" si="7"/>
        <v>42</v>
      </c>
    </row>
    <row r="86" spans="1:11" x14ac:dyDescent="0.15">
      <c r="A86" s="7" t="s">
        <v>164</v>
      </c>
      <c r="B86" s="7" t="s">
        <v>207</v>
      </c>
      <c r="C86" s="52" t="s">
        <v>165</v>
      </c>
      <c r="D86" s="22">
        <v>67</v>
      </c>
      <c r="E86" s="53">
        <v>66938</v>
      </c>
      <c r="F86" s="53">
        <v>63</v>
      </c>
      <c r="G86" s="54">
        <v>420579</v>
      </c>
      <c r="H86" s="55">
        <f t="shared" si="5"/>
        <v>130</v>
      </c>
      <c r="I86" s="23">
        <f t="shared" si="5"/>
        <v>487517</v>
      </c>
      <c r="J86" s="56">
        <f t="shared" si="6"/>
        <v>38</v>
      </c>
      <c r="K86" s="57">
        <f t="shared" si="7"/>
        <v>47</v>
      </c>
    </row>
    <row r="87" spans="1:11" x14ac:dyDescent="0.15">
      <c r="A87" s="45" t="s">
        <v>166</v>
      </c>
      <c r="B87" s="45" t="s">
        <v>206</v>
      </c>
      <c r="C87" s="46" t="s">
        <v>167</v>
      </c>
      <c r="D87" s="22">
        <v>4</v>
      </c>
      <c r="E87" s="48">
        <v>12467</v>
      </c>
      <c r="F87" s="48">
        <v>3</v>
      </c>
      <c r="G87" s="49">
        <v>1000</v>
      </c>
      <c r="H87" s="55">
        <f t="shared" si="5"/>
        <v>7</v>
      </c>
      <c r="I87" s="23">
        <f t="shared" si="5"/>
        <v>13467</v>
      </c>
      <c r="J87" s="56">
        <f t="shared" si="6"/>
        <v>74</v>
      </c>
      <c r="K87" s="57">
        <f t="shared" si="7"/>
        <v>75</v>
      </c>
    </row>
    <row r="88" spans="1:11" x14ac:dyDescent="0.15">
      <c r="A88" s="7" t="s">
        <v>168</v>
      </c>
      <c r="B88" s="7" t="s">
        <v>205</v>
      </c>
      <c r="C88" s="52" t="s">
        <v>169</v>
      </c>
      <c r="D88" s="22">
        <v>114</v>
      </c>
      <c r="E88" s="53">
        <v>404178</v>
      </c>
      <c r="F88" s="53">
        <v>775</v>
      </c>
      <c r="G88" s="54">
        <v>9738006</v>
      </c>
      <c r="H88" s="55">
        <f t="shared" si="5"/>
        <v>889</v>
      </c>
      <c r="I88" s="23">
        <f t="shared" si="5"/>
        <v>10142184</v>
      </c>
      <c r="J88" s="56">
        <f t="shared" si="6"/>
        <v>4</v>
      </c>
      <c r="K88" s="57">
        <f t="shared" si="7"/>
        <v>6</v>
      </c>
    </row>
    <row r="89" spans="1:11" x14ac:dyDescent="0.15">
      <c r="A89" s="7" t="s">
        <v>170</v>
      </c>
      <c r="B89" s="7" t="s">
        <v>210</v>
      </c>
      <c r="C89" s="52" t="s">
        <v>171</v>
      </c>
      <c r="D89" s="22">
        <v>38</v>
      </c>
      <c r="E89" s="53">
        <v>14247</v>
      </c>
      <c r="F89" s="53">
        <v>95</v>
      </c>
      <c r="G89" s="54">
        <v>406532</v>
      </c>
      <c r="H89" s="55">
        <f t="shared" si="5"/>
        <v>133</v>
      </c>
      <c r="I89" s="23">
        <f t="shared" si="5"/>
        <v>420779</v>
      </c>
      <c r="J89" s="56">
        <f t="shared" si="6"/>
        <v>36</v>
      </c>
      <c r="K89" s="57">
        <f t="shared" si="7"/>
        <v>51</v>
      </c>
    </row>
    <row r="90" spans="1:11" x14ac:dyDescent="0.15">
      <c r="A90" s="7" t="s">
        <v>172</v>
      </c>
      <c r="B90" s="7" t="s">
        <v>210</v>
      </c>
      <c r="C90" s="52" t="s">
        <v>173</v>
      </c>
      <c r="D90" s="22">
        <v>89</v>
      </c>
      <c r="E90" s="53">
        <v>93530</v>
      </c>
      <c r="F90" s="53">
        <v>259</v>
      </c>
      <c r="G90" s="54">
        <v>1822289</v>
      </c>
      <c r="H90" s="55">
        <f t="shared" si="5"/>
        <v>348</v>
      </c>
      <c r="I90" s="23">
        <f t="shared" si="5"/>
        <v>1915819</v>
      </c>
      <c r="J90" s="56">
        <f t="shared" si="6"/>
        <v>12</v>
      </c>
      <c r="K90" s="57">
        <f t="shared" si="7"/>
        <v>16</v>
      </c>
    </row>
    <row r="91" spans="1:11" x14ac:dyDescent="0.15">
      <c r="A91" s="7" t="s">
        <v>174</v>
      </c>
      <c r="B91" s="7" t="s">
        <v>210</v>
      </c>
      <c r="C91" s="52" t="s">
        <v>175</v>
      </c>
      <c r="D91" s="22">
        <v>22</v>
      </c>
      <c r="E91" s="53">
        <v>67764</v>
      </c>
      <c r="F91" s="53">
        <v>215</v>
      </c>
      <c r="G91" s="54">
        <v>2135994</v>
      </c>
      <c r="H91" s="55">
        <f t="shared" si="5"/>
        <v>237</v>
      </c>
      <c r="I91" s="23">
        <f t="shared" si="5"/>
        <v>2203758</v>
      </c>
      <c r="J91" s="56">
        <f t="shared" si="6"/>
        <v>19</v>
      </c>
      <c r="K91" s="57">
        <f t="shared" si="7"/>
        <v>14</v>
      </c>
    </row>
    <row r="92" spans="1:11" x14ac:dyDescent="0.15">
      <c r="A92" s="7" t="s">
        <v>176</v>
      </c>
      <c r="B92" s="7" t="s">
        <v>210</v>
      </c>
      <c r="C92" s="52" t="s">
        <v>177</v>
      </c>
      <c r="D92" s="22">
        <v>41</v>
      </c>
      <c r="E92" s="53">
        <v>23946</v>
      </c>
      <c r="F92" s="53">
        <v>81</v>
      </c>
      <c r="G92" s="54">
        <v>401169</v>
      </c>
      <c r="H92" s="55">
        <f t="shared" si="5"/>
        <v>122</v>
      </c>
      <c r="I92" s="23">
        <f t="shared" si="5"/>
        <v>425115</v>
      </c>
      <c r="J92" s="56">
        <f t="shared" si="6"/>
        <v>41</v>
      </c>
      <c r="K92" s="57">
        <f t="shared" si="7"/>
        <v>50</v>
      </c>
    </row>
    <row r="93" spans="1:11" x14ac:dyDescent="0.15">
      <c r="A93" s="7" t="s">
        <v>178</v>
      </c>
      <c r="B93" s="7" t="s">
        <v>210</v>
      </c>
      <c r="C93" s="52" t="s">
        <v>179</v>
      </c>
      <c r="D93" s="22">
        <v>50</v>
      </c>
      <c r="E93" s="53">
        <v>44777</v>
      </c>
      <c r="F93" s="53">
        <v>144</v>
      </c>
      <c r="G93" s="54">
        <v>993652</v>
      </c>
      <c r="H93" s="55">
        <f t="shared" si="5"/>
        <v>194</v>
      </c>
      <c r="I93" s="23">
        <f t="shared" si="5"/>
        <v>1038429</v>
      </c>
      <c r="J93" s="56">
        <f t="shared" si="6"/>
        <v>23</v>
      </c>
      <c r="K93" s="57">
        <f t="shared" si="7"/>
        <v>28</v>
      </c>
    </row>
    <row r="94" spans="1:11" x14ac:dyDescent="0.15">
      <c r="A94" s="7" t="s">
        <v>180</v>
      </c>
      <c r="B94" s="7" t="s">
        <v>210</v>
      </c>
      <c r="C94" s="52" t="s">
        <v>181</v>
      </c>
      <c r="D94" s="22">
        <v>59</v>
      </c>
      <c r="E94" s="53">
        <v>188199</v>
      </c>
      <c r="F94" s="53">
        <v>268</v>
      </c>
      <c r="G94" s="54">
        <v>1114964</v>
      </c>
      <c r="H94" s="55">
        <f t="shared" si="5"/>
        <v>327</v>
      </c>
      <c r="I94" s="23">
        <f t="shared" si="5"/>
        <v>1303163</v>
      </c>
      <c r="J94" s="56">
        <f t="shared" si="6"/>
        <v>15</v>
      </c>
      <c r="K94" s="57">
        <f t="shared" si="7"/>
        <v>24</v>
      </c>
    </row>
    <row r="95" spans="1:11" x14ac:dyDescent="0.15">
      <c r="A95" s="7" t="s">
        <v>182</v>
      </c>
      <c r="B95" s="7" t="s">
        <v>207</v>
      </c>
      <c r="C95" s="52" t="s">
        <v>183</v>
      </c>
      <c r="D95" s="22">
        <v>2</v>
      </c>
      <c r="E95" s="53">
        <v>1583</v>
      </c>
      <c r="F95" s="53">
        <v>9</v>
      </c>
      <c r="G95" s="54">
        <v>8107</v>
      </c>
      <c r="H95" s="55">
        <f t="shared" si="5"/>
        <v>11</v>
      </c>
      <c r="I95" s="23">
        <f t="shared" si="5"/>
        <v>9690</v>
      </c>
      <c r="J95" s="56">
        <f t="shared" si="6"/>
        <v>70</v>
      </c>
      <c r="K95" s="57">
        <f t="shared" si="7"/>
        <v>76</v>
      </c>
    </row>
    <row r="96" spans="1:11" ht="14.25" thickBot="1" x14ac:dyDescent="0.2">
      <c r="A96" s="7" t="s">
        <v>184</v>
      </c>
      <c r="B96" s="7" t="s">
        <v>210</v>
      </c>
      <c r="C96" s="52" t="s">
        <v>185</v>
      </c>
      <c r="D96" s="29">
        <v>46</v>
      </c>
      <c r="E96" s="66">
        <v>181940</v>
      </c>
      <c r="F96" s="66">
        <v>135</v>
      </c>
      <c r="G96" s="67">
        <v>710400</v>
      </c>
      <c r="H96" s="68">
        <f t="shared" si="5"/>
        <v>181</v>
      </c>
      <c r="I96" s="30">
        <f t="shared" si="5"/>
        <v>892340</v>
      </c>
      <c r="J96" s="69">
        <f t="shared" si="6"/>
        <v>26</v>
      </c>
      <c r="K96" s="70">
        <f t="shared" si="7"/>
        <v>31</v>
      </c>
    </row>
    <row r="97" spans="1:9" ht="14.25" thickBot="1" x14ac:dyDescent="0.2">
      <c r="A97" s="34"/>
      <c r="B97" s="34"/>
      <c r="C97" s="34"/>
    </row>
    <row r="98" spans="1:9" ht="14.25" thickBot="1" x14ac:dyDescent="0.2">
      <c r="C98" s="185" t="s">
        <v>352</v>
      </c>
      <c r="D98" s="186">
        <f>SUM(D11:D96)</f>
        <v>2766</v>
      </c>
      <c r="E98" s="186">
        <f t="shared" ref="E98:G98" si="8">SUM(E11:E96)</f>
        <v>5396026</v>
      </c>
      <c r="F98" s="186">
        <f t="shared" si="8"/>
        <v>13496</v>
      </c>
      <c r="G98" s="186">
        <f t="shared" si="8"/>
        <v>178460061</v>
      </c>
      <c r="H98" s="186">
        <f t="shared" ref="H98:I98" si="9">SUM(H11:H96)</f>
        <v>16262</v>
      </c>
      <c r="I98" s="187">
        <f t="shared" si="9"/>
        <v>183856087</v>
      </c>
    </row>
  </sheetData>
  <autoFilter ref="A10:K96" xr:uid="{00000000-0009-0000-0000-000006000000}"/>
  <mergeCells count="1">
    <mergeCell ref="D9:K9"/>
  </mergeCells>
  <phoneticPr fontId="1"/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98"/>
  <sheetViews>
    <sheetView view="pageBreakPreview" zoomScaleNormal="100" zoomScaleSheetLayoutView="100" workbookViewId="0">
      <pane xSplit="3" ySplit="10" topLeftCell="D11" activePane="bottomRight" state="frozen"/>
      <selection activeCell="I98" sqref="I98"/>
      <selection pane="topRight" activeCell="I98" sqref="I98"/>
      <selection pane="bottomLeft" activeCell="I98" sqref="I98"/>
      <selection pane="bottomRight" activeCell="I98" sqref="I98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11.875" style="34" customWidth="1"/>
    <col min="5" max="5" width="15.5" style="34" customWidth="1"/>
    <col min="6" max="6" width="11.875" style="34" customWidth="1"/>
    <col min="7" max="7" width="15.5" style="34" customWidth="1"/>
    <col min="8" max="8" width="11.375" style="34" customWidth="1"/>
    <col min="9" max="9" width="15.5" style="34" customWidth="1"/>
    <col min="10" max="11" width="11.375" style="34" customWidth="1"/>
    <col min="12" max="13" width="11.625" bestFit="1" customWidth="1"/>
  </cols>
  <sheetData>
    <row r="1" spans="1:12" ht="24" customHeight="1" thickBot="1" x14ac:dyDescent="0.2">
      <c r="A1" s="1" t="s">
        <v>3</v>
      </c>
      <c r="B1" s="1"/>
      <c r="C1" s="1"/>
      <c r="D1"/>
      <c r="E1"/>
      <c r="F1"/>
      <c r="G1"/>
      <c r="H1"/>
      <c r="I1"/>
      <c r="J1"/>
      <c r="K1"/>
      <c r="L1" s="80" t="s">
        <v>187</v>
      </c>
    </row>
    <row r="2" spans="1:12" ht="24" customHeight="1" x14ac:dyDescent="0.15">
      <c r="A2" s="1" t="s">
        <v>227</v>
      </c>
      <c r="B2" s="1"/>
      <c r="C2" s="1"/>
      <c r="D2"/>
      <c r="E2"/>
      <c r="F2"/>
      <c r="G2"/>
      <c r="H2"/>
      <c r="I2"/>
      <c r="J2"/>
      <c r="K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ht="35.25" customHeight="1" thickBot="1" x14ac:dyDescent="0.2">
      <c r="C4" s="8"/>
      <c r="D4" s="9" t="s">
        <v>4</v>
      </c>
      <c r="E4" s="10" t="s">
        <v>223</v>
      </c>
      <c r="F4" s="11" t="s">
        <v>5</v>
      </c>
      <c r="G4" s="113" t="s">
        <v>221</v>
      </c>
      <c r="H4" s="115" t="s">
        <v>6</v>
      </c>
      <c r="I4" s="116" t="s">
        <v>222</v>
      </c>
      <c r="J4" s="12" t="s">
        <v>7</v>
      </c>
      <c r="K4" s="13" t="s">
        <v>8</v>
      </c>
    </row>
    <row r="5" spans="1:12" x14ac:dyDescent="0.15">
      <c r="C5" s="14" t="s">
        <v>1</v>
      </c>
      <c r="D5" s="15">
        <f>INDEX(D11:D96,MATCH($C$5,$C$11:$C$96,0),0)</f>
        <v>8</v>
      </c>
      <c r="E5" s="16">
        <f>INDEX(E11:E96,MATCH($C$5,$C$11:$C$96,0),0)</f>
        <v>9281</v>
      </c>
      <c r="F5" s="16">
        <f>INDEX(F11:F96,MATCH($C$5,$C$11:$C$96,0),0)</f>
        <v>57</v>
      </c>
      <c r="G5" s="19">
        <f>INDEX(G11:G96,MATCH($C$5,$C$11:$C$96,0),0)</f>
        <v>471160</v>
      </c>
      <c r="H5" s="18">
        <f t="shared" ref="H5:I5" si="0">SUM(D5,F5)</f>
        <v>65</v>
      </c>
      <c r="I5" s="17">
        <f t="shared" si="0"/>
        <v>480441</v>
      </c>
      <c r="J5" s="114">
        <f>INDEX(J11:J96,MATCH($C$5,$C$11:$C$96,0),0)</f>
        <v>48</v>
      </c>
      <c r="K5" s="20">
        <f>INDEX(K11:K96,MATCH($C$5,$C$11:$C$96,0),0)</f>
        <v>44</v>
      </c>
    </row>
    <row r="6" spans="1:12" x14ac:dyDescent="0.15">
      <c r="C6" s="21" t="s">
        <v>9</v>
      </c>
      <c r="D6" s="93">
        <f>ROUND(SUMIF($B$11:$B$96,"G",D11:D96)/(COUNTIFS(B11:B96,"G",D11:D96,"&lt;&gt;")),1)</f>
        <v>43.3</v>
      </c>
      <c r="E6" s="94">
        <f>ROUND(SUMIF($B$11:$B$96,"G",E11:E96)/(COUNTIFS(B11:B96,"G",D11:D96,"&lt;&gt;")),1)</f>
        <v>44643.5</v>
      </c>
      <c r="F6" s="94">
        <f>ROUND(SUMIF($B$11:$B$96,"G",F11:F96)/(COUNTIFS(B11:B96,"G",D11:D96,"&lt;&gt;")),1)</f>
        <v>131</v>
      </c>
      <c r="G6" s="95">
        <f>ROUND(SUMIF($B$11:$B$96,"G",G11:G96)/(COUNTIFS(B11:B96,"G",D11:D96,"&lt;&gt;")),1)</f>
        <v>860301.4</v>
      </c>
      <c r="H6" s="96">
        <f>ROUND(SUM(D6,F6),1)</f>
        <v>174.3</v>
      </c>
      <c r="I6" s="97">
        <f>ROUND(SUM(E6,G6),1)</f>
        <v>904944.9</v>
      </c>
      <c r="J6" s="26"/>
      <c r="K6" s="27"/>
    </row>
    <row r="7" spans="1:12" ht="14.25" thickBot="1" x14ac:dyDescent="0.2">
      <c r="C7" s="28" t="s">
        <v>10</v>
      </c>
      <c r="D7" s="98">
        <f>ROUND(AVERAGE(D11:D96),1)</f>
        <v>33</v>
      </c>
      <c r="E7" s="99">
        <f>ROUND(AVERAGE(E11:E96),1)</f>
        <v>69377.100000000006</v>
      </c>
      <c r="F7" s="99">
        <f>ROUND(AVERAGE(F11:F96),1)</f>
        <v>154</v>
      </c>
      <c r="G7" s="100">
        <f>ROUND(AVERAGE(G11:G96),1)</f>
        <v>1980350.5</v>
      </c>
      <c r="H7" s="101">
        <f>ROUND(SUM(D7,F7),1)</f>
        <v>187</v>
      </c>
      <c r="I7" s="102">
        <f>ROUND(SUM(E7,G7),1)</f>
        <v>2049727.6</v>
      </c>
      <c r="J7" s="31"/>
      <c r="K7" s="32"/>
    </row>
    <row r="8" spans="1:12" ht="21" customHeight="1" thickBot="1" x14ac:dyDescent="0.2">
      <c r="D8" s="33"/>
    </row>
    <row r="9" spans="1:12" ht="21" customHeight="1" x14ac:dyDescent="0.15">
      <c r="D9" s="233" t="str" cm="1">
        <f t="array" aca="1" ref="D9" ca="1">RIGHT(CELL("filename",A1),4)&amp;"年度（基準日：４月１日～３月31日）"</f>
        <v>2019年度（基準日：４月１日～３月31日）</v>
      </c>
      <c r="E9" s="234"/>
      <c r="F9" s="234"/>
      <c r="G9" s="234"/>
      <c r="H9" s="234"/>
      <c r="I9" s="234"/>
      <c r="J9" s="234"/>
      <c r="K9" s="235"/>
    </row>
    <row r="10" spans="1:12" ht="33.75" customHeight="1" x14ac:dyDescent="0.15">
      <c r="A10" s="35" t="s">
        <v>11</v>
      </c>
      <c r="B10" s="36" t="s">
        <v>12</v>
      </c>
      <c r="C10" s="37" t="s">
        <v>13</v>
      </c>
      <c r="D10" s="38" t="s">
        <v>4</v>
      </c>
      <c r="E10" s="39" t="s">
        <v>220</v>
      </c>
      <c r="F10" s="39" t="s">
        <v>5</v>
      </c>
      <c r="G10" s="40" t="s">
        <v>221</v>
      </c>
      <c r="H10" s="41" t="s">
        <v>6</v>
      </c>
      <c r="I10" s="42" t="s">
        <v>222</v>
      </c>
      <c r="J10" s="43" t="s">
        <v>7</v>
      </c>
      <c r="K10" s="44" t="s">
        <v>8</v>
      </c>
    </row>
    <row r="11" spans="1:12" x14ac:dyDescent="0.15">
      <c r="A11" s="7" t="s">
        <v>18</v>
      </c>
      <c r="B11" s="7" t="s">
        <v>205</v>
      </c>
      <c r="C11" s="46" t="s">
        <v>19</v>
      </c>
      <c r="D11" s="47">
        <v>78</v>
      </c>
      <c r="E11" s="48">
        <v>146690</v>
      </c>
      <c r="F11" s="48">
        <v>525</v>
      </c>
      <c r="G11" s="49">
        <v>6646851</v>
      </c>
      <c r="H11" s="24">
        <f t="shared" ref="H11:I26" si="1">SUM(D11,F11)</f>
        <v>603</v>
      </c>
      <c r="I11" s="25">
        <f t="shared" si="1"/>
        <v>6793541</v>
      </c>
      <c r="J11" s="50">
        <f t="shared" ref="J11:J74" si="2">_xlfn.RANK.EQ(H11,$H$11:$H$96,0)</f>
        <v>7</v>
      </c>
      <c r="K11" s="51">
        <f t="shared" ref="K11:K74" si="3">_xlfn.RANK.EQ(I11,$I$11:$I$96,0)</f>
        <v>8</v>
      </c>
    </row>
    <row r="12" spans="1:12" x14ac:dyDescent="0.15">
      <c r="A12" s="7" t="s">
        <v>20</v>
      </c>
      <c r="B12" s="7" t="s">
        <v>206</v>
      </c>
      <c r="C12" s="46" t="s">
        <v>21</v>
      </c>
      <c r="D12" s="47">
        <v>0</v>
      </c>
      <c r="E12" s="48">
        <v>0</v>
      </c>
      <c r="F12" s="48">
        <v>5</v>
      </c>
      <c r="G12" s="49">
        <v>4192</v>
      </c>
      <c r="H12" s="24">
        <f t="shared" si="1"/>
        <v>5</v>
      </c>
      <c r="I12" s="25">
        <f t="shared" si="1"/>
        <v>4192</v>
      </c>
      <c r="J12" s="50">
        <f t="shared" si="2"/>
        <v>75</v>
      </c>
      <c r="K12" s="51">
        <f t="shared" si="3"/>
        <v>78</v>
      </c>
    </row>
    <row r="13" spans="1:12" x14ac:dyDescent="0.15">
      <c r="A13" s="7" t="s">
        <v>22</v>
      </c>
      <c r="B13" s="7" t="s">
        <v>207</v>
      </c>
      <c r="C13" s="46" t="s">
        <v>23</v>
      </c>
      <c r="D13" s="47">
        <v>9</v>
      </c>
      <c r="E13" s="48">
        <v>32491</v>
      </c>
      <c r="F13" s="48">
        <v>27</v>
      </c>
      <c r="G13" s="49">
        <v>196559</v>
      </c>
      <c r="H13" s="24">
        <f t="shared" si="1"/>
        <v>36</v>
      </c>
      <c r="I13" s="25">
        <f t="shared" si="1"/>
        <v>229050</v>
      </c>
      <c r="J13" s="50">
        <f t="shared" si="2"/>
        <v>62</v>
      </c>
      <c r="K13" s="51">
        <f t="shared" si="3"/>
        <v>58</v>
      </c>
    </row>
    <row r="14" spans="1:12" x14ac:dyDescent="0.15">
      <c r="A14" s="45" t="s">
        <v>24</v>
      </c>
      <c r="B14" s="45" t="s">
        <v>208</v>
      </c>
      <c r="C14" s="46" t="s">
        <v>25</v>
      </c>
      <c r="D14" s="47">
        <v>0</v>
      </c>
      <c r="E14" s="48">
        <v>0</v>
      </c>
      <c r="F14" s="48">
        <v>2</v>
      </c>
      <c r="G14" s="49">
        <v>7096</v>
      </c>
      <c r="H14" s="24">
        <f t="shared" si="1"/>
        <v>2</v>
      </c>
      <c r="I14" s="25">
        <f t="shared" si="1"/>
        <v>7096</v>
      </c>
      <c r="J14" s="50">
        <f t="shared" si="2"/>
        <v>78</v>
      </c>
      <c r="K14" s="51">
        <f t="shared" si="3"/>
        <v>75</v>
      </c>
    </row>
    <row r="15" spans="1:12" x14ac:dyDescent="0.15">
      <c r="A15" s="7" t="s">
        <v>26</v>
      </c>
      <c r="B15" s="7" t="s">
        <v>207</v>
      </c>
      <c r="C15" s="46" t="s">
        <v>27</v>
      </c>
      <c r="D15" s="47">
        <v>3</v>
      </c>
      <c r="E15" s="48">
        <v>2928</v>
      </c>
      <c r="F15" s="48">
        <v>29</v>
      </c>
      <c r="G15" s="49">
        <v>55959</v>
      </c>
      <c r="H15" s="24">
        <f t="shared" si="1"/>
        <v>32</v>
      </c>
      <c r="I15" s="25">
        <f t="shared" si="1"/>
        <v>58887</v>
      </c>
      <c r="J15" s="50">
        <f t="shared" si="2"/>
        <v>64</v>
      </c>
      <c r="K15" s="51">
        <f t="shared" si="3"/>
        <v>66</v>
      </c>
    </row>
    <row r="16" spans="1:12" x14ac:dyDescent="0.15">
      <c r="A16" s="7" t="s">
        <v>28</v>
      </c>
      <c r="B16" s="7" t="s">
        <v>207</v>
      </c>
      <c r="C16" s="46" t="s">
        <v>29</v>
      </c>
      <c r="D16" s="47">
        <v>1</v>
      </c>
      <c r="E16" s="48">
        <v>2145</v>
      </c>
      <c r="F16" s="48">
        <v>15</v>
      </c>
      <c r="G16" s="49">
        <v>46918</v>
      </c>
      <c r="H16" s="24">
        <f t="shared" si="1"/>
        <v>16</v>
      </c>
      <c r="I16" s="25">
        <f t="shared" si="1"/>
        <v>49063</v>
      </c>
      <c r="J16" s="50">
        <f t="shared" si="2"/>
        <v>68</v>
      </c>
      <c r="K16" s="51">
        <f t="shared" si="3"/>
        <v>67</v>
      </c>
    </row>
    <row r="17" spans="1:11" x14ac:dyDescent="0.15">
      <c r="A17" s="45" t="s">
        <v>30</v>
      </c>
      <c r="B17" s="45" t="s">
        <v>209</v>
      </c>
      <c r="C17" s="46" t="s">
        <v>31</v>
      </c>
      <c r="D17" s="47">
        <v>24</v>
      </c>
      <c r="E17" s="48">
        <v>10164</v>
      </c>
      <c r="F17" s="48">
        <v>39</v>
      </c>
      <c r="G17" s="49">
        <v>19813</v>
      </c>
      <c r="H17" s="24">
        <f t="shared" si="1"/>
        <v>63</v>
      </c>
      <c r="I17" s="25">
        <f t="shared" si="1"/>
        <v>29977</v>
      </c>
      <c r="J17" s="50">
        <f t="shared" si="2"/>
        <v>49</v>
      </c>
      <c r="K17" s="51">
        <f t="shared" si="3"/>
        <v>69</v>
      </c>
    </row>
    <row r="18" spans="1:11" x14ac:dyDescent="0.15">
      <c r="A18" s="45" t="s">
        <v>32</v>
      </c>
      <c r="B18" s="45" t="s">
        <v>210</v>
      </c>
      <c r="C18" s="46" t="s">
        <v>33</v>
      </c>
      <c r="D18" s="47">
        <v>19</v>
      </c>
      <c r="E18" s="48">
        <v>43692</v>
      </c>
      <c r="F18" s="48">
        <v>75</v>
      </c>
      <c r="G18" s="49">
        <v>551616</v>
      </c>
      <c r="H18" s="24">
        <f t="shared" si="1"/>
        <v>94</v>
      </c>
      <c r="I18" s="25">
        <f t="shared" si="1"/>
        <v>595308</v>
      </c>
      <c r="J18" s="50">
        <f t="shared" si="2"/>
        <v>45</v>
      </c>
      <c r="K18" s="51">
        <f t="shared" si="3"/>
        <v>37</v>
      </c>
    </row>
    <row r="19" spans="1:11" x14ac:dyDescent="0.15">
      <c r="A19" s="45" t="s">
        <v>34</v>
      </c>
      <c r="B19" s="45" t="s">
        <v>211</v>
      </c>
      <c r="C19" s="46" t="s">
        <v>35</v>
      </c>
      <c r="D19" s="47">
        <v>5</v>
      </c>
      <c r="E19" s="48">
        <v>8196</v>
      </c>
      <c r="F19" s="48">
        <v>44</v>
      </c>
      <c r="G19" s="49">
        <v>181054</v>
      </c>
      <c r="H19" s="24">
        <f t="shared" si="1"/>
        <v>49</v>
      </c>
      <c r="I19" s="25">
        <f t="shared" si="1"/>
        <v>189250</v>
      </c>
      <c r="J19" s="50">
        <f t="shared" si="2"/>
        <v>58</v>
      </c>
      <c r="K19" s="51">
        <f t="shared" si="3"/>
        <v>60</v>
      </c>
    </row>
    <row r="20" spans="1:11" x14ac:dyDescent="0.15">
      <c r="A20" s="45" t="s">
        <v>36</v>
      </c>
      <c r="B20" s="45" t="s">
        <v>205</v>
      </c>
      <c r="C20" s="46" t="s">
        <v>37</v>
      </c>
      <c r="D20" s="47">
        <v>45</v>
      </c>
      <c r="E20" s="48">
        <v>106078</v>
      </c>
      <c r="F20" s="48">
        <v>690</v>
      </c>
      <c r="G20" s="49">
        <v>12297205</v>
      </c>
      <c r="H20" s="24">
        <f t="shared" si="1"/>
        <v>735</v>
      </c>
      <c r="I20" s="25">
        <f t="shared" si="1"/>
        <v>12403283</v>
      </c>
      <c r="J20" s="50">
        <f t="shared" si="2"/>
        <v>5</v>
      </c>
      <c r="K20" s="51">
        <f t="shared" si="3"/>
        <v>4</v>
      </c>
    </row>
    <row r="21" spans="1:11" x14ac:dyDescent="0.15">
      <c r="A21" s="45" t="s">
        <v>38</v>
      </c>
      <c r="B21" s="45" t="s">
        <v>206</v>
      </c>
      <c r="C21" s="46" t="s">
        <v>39</v>
      </c>
      <c r="D21" s="47">
        <v>0</v>
      </c>
      <c r="E21" s="48">
        <v>0</v>
      </c>
      <c r="F21" s="48">
        <v>1</v>
      </c>
      <c r="G21" s="49">
        <v>483</v>
      </c>
      <c r="H21" s="24">
        <f t="shared" si="1"/>
        <v>1</v>
      </c>
      <c r="I21" s="25">
        <f t="shared" si="1"/>
        <v>483</v>
      </c>
      <c r="J21" s="50">
        <f t="shared" si="2"/>
        <v>82</v>
      </c>
      <c r="K21" s="51">
        <f t="shared" si="3"/>
        <v>83</v>
      </c>
    </row>
    <row r="22" spans="1:11" x14ac:dyDescent="0.15">
      <c r="A22" s="45" t="s">
        <v>40</v>
      </c>
      <c r="B22" s="45" t="s">
        <v>210</v>
      </c>
      <c r="C22" s="46" t="s">
        <v>41</v>
      </c>
      <c r="D22" s="47">
        <v>42</v>
      </c>
      <c r="E22" s="48">
        <v>35026</v>
      </c>
      <c r="F22" s="48">
        <v>86</v>
      </c>
      <c r="G22" s="49">
        <v>280428</v>
      </c>
      <c r="H22" s="24">
        <f t="shared" si="1"/>
        <v>128</v>
      </c>
      <c r="I22" s="25">
        <f t="shared" si="1"/>
        <v>315454</v>
      </c>
      <c r="J22" s="50">
        <f t="shared" si="2"/>
        <v>36</v>
      </c>
      <c r="K22" s="51">
        <f t="shared" si="3"/>
        <v>55</v>
      </c>
    </row>
    <row r="23" spans="1:11" x14ac:dyDescent="0.15">
      <c r="A23" s="45" t="s">
        <v>42</v>
      </c>
      <c r="B23" s="45" t="s">
        <v>210</v>
      </c>
      <c r="C23" s="46" t="s">
        <v>43</v>
      </c>
      <c r="D23" s="47">
        <v>186</v>
      </c>
      <c r="E23" s="48">
        <v>191912</v>
      </c>
      <c r="F23" s="48">
        <v>166</v>
      </c>
      <c r="G23" s="49">
        <v>1173658</v>
      </c>
      <c r="H23" s="24">
        <f t="shared" si="1"/>
        <v>352</v>
      </c>
      <c r="I23" s="25">
        <f t="shared" si="1"/>
        <v>1365570</v>
      </c>
      <c r="J23" s="50">
        <f t="shared" si="2"/>
        <v>14</v>
      </c>
      <c r="K23" s="51">
        <f t="shared" si="3"/>
        <v>21</v>
      </c>
    </row>
    <row r="24" spans="1:11" x14ac:dyDescent="0.15">
      <c r="A24" s="45" t="s">
        <v>44</v>
      </c>
      <c r="B24" s="45" t="s">
        <v>208</v>
      </c>
      <c r="C24" s="46" t="s">
        <v>45</v>
      </c>
      <c r="D24" s="47">
        <v>8</v>
      </c>
      <c r="E24" s="48">
        <v>12919</v>
      </c>
      <c r="F24" s="48">
        <v>47</v>
      </c>
      <c r="G24" s="49">
        <v>341737</v>
      </c>
      <c r="H24" s="24">
        <f t="shared" si="1"/>
        <v>55</v>
      </c>
      <c r="I24" s="25">
        <f t="shared" si="1"/>
        <v>354656</v>
      </c>
      <c r="J24" s="50">
        <f t="shared" si="2"/>
        <v>55</v>
      </c>
      <c r="K24" s="51">
        <f t="shared" si="3"/>
        <v>51</v>
      </c>
    </row>
    <row r="25" spans="1:11" x14ac:dyDescent="0.15">
      <c r="A25" s="45" t="s">
        <v>46</v>
      </c>
      <c r="B25" s="45" t="s">
        <v>211</v>
      </c>
      <c r="C25" s="46" t="s">
        <v>47</v>
      </c>
      <c r="D25" s="47">
        <v>7</v>
      </c>
      <c r="E25" s="48">
        <v>12169</v>
      </c>
      <c r="F25" s="48">
        <v>47</v>
      </c>
      <c r="G25" s="49">
        <v>478351</v>
      </c>
      <c r="H25" s="24">
        <f t="shared" si="1"/>
        <v>54</v>
      </c>
      <c r="I25" s="25">
        <f t="shared" si="1"/>
        <v>490520</v>
      </c>
      <c r="J25" s="50">
        <f t="shared" si="2"/>
        <v>56</v>
      </c>
      <c r="K25" s="51">
        <f t="shared" si="3"/>
        <v>43</v>
      </c>
    </row>
    <row r="26" spans="1:11" x14ac:dyDescent="0.15">
      <c r="A26" s="45" t="s">
        <v>48</v>
      </c>
      <c r="B26" s="45" t="s">
        <v>205</v>
      </c>
      <c r="C26" s="46" t="s">
        <v>49</v>
      </c>
      <c r="D26" s="47">
        <v>46</v>
      </c>
      <c r="E26" s="48">
        <v>123196</v>
      </c>
      <c r="F26" s="48">
        <v>369</v>
      </c>
      <c r="G26" s="49">
        <v>4152371</v>
      </c>
      <c r="H26" s="24">
        <f t="shared" si="1"/>
        <v>415</v>
      </c>
      <c r="I26" s="25">
        <f t="shared" si="1"/>
        <v>4275567</v>
      </c>
      <c r="J26" s="50">
        <f t="shared" si="2"/>
        <v>10</v>
      </c>
      <c r="K26" s="51">
        <f t="shared" si="3"/>
        <v>9</v>
      </c>
    </row>
    <row r="27" spans="1:11" x14ac:dyDescent="0.15">
      <c r="A27" s="45" t="s">
        <v>50</v>
      </c>
      <c r="B27" s="45" t="s">
        <v>208</v>
      </c>
      <c r="C27" s="46" t="s">
        <v>51</v>
      </c>
      <c r="D27" s="47">
        <v>1</v>
      </c>
      <c r="E27" s="48">
        <v>100</v>
      </c>
      <c r="F27" s="48">
        <v>6</v>
      </c>
      <c r="G27" s="49">
        <v>6576</v>
      </c>
      <c r="H27" s="24">
        <f t="shared" ref="H27:I83" si="4">SUM(D27,F27)</f>
        <v>7</v>
      </c>
      <c r="I27" s="25">
        <f t="shared" si="4"/>
        <v>6676</v>
      </c>
      <c r="J27" s="50">
        <f t="shared" si="2"/>
        <v>72</v>
      </c>
      <c r="K27" s="51">
        <f t="shared" si="3"/>
        <v>77</v>
      </c>
    </row>
    <row r="28" spans="1:11" x14ac:dyDescent="0.15">
      <c r="A28" s="45" t="s">
        <v>52</v>
      </c>
      <c r="B28" s="45" t="s">
        <v>211</v>
      </c>
      <c r="C28" s="46" t="s">
        <v>53</v>
      </c>
      <c r="D28" s="47">
        <v>15</v>
      </c>
      <c r="E28" s="48">
        <v>32501</v>
      </c>
      <c r="F28" s="48">
        <v>36</v>
      </c>
      <c r="G28" s="49">
        <v>284480</v>
      </c>
      <c r="H28" s="24">
        <f t="shared" si="4"/>
        <v>51</v>
      </c>
      <c r="I28" s="25">
        <f t="shared" si="4"/>
        <v>316981</v>
      </c>
      <c r="J28" s="50">
        <f t="shared" si="2"/>
        <v>57</v>
      </c>
      <c r="K28" s="51">
        <f t="shared" si="3"/>
        <v>54</v>
      </c>
    </row>
    <row r="29" spans="1:11" x14ac:dyDescent="0.15">
      <c r="A29" s="45" t="s">
        <v>54</v>
      </c>
      <c r="B29" s="45" t="s">
        <v>210</v>
      </c>
      <c r="C29" s="46" t="s">
        <v>55</v>
      </c>
      <c r="D29" s="47">
        <v>30</v>
      </c>
      <c r="E29" s="48">
        <v>42545</v>
      </c>
      <c r="F29" s="48">
        <v>123</v>
      </c>
      <c r="G29" s="49">
        <v>521308</v>
      </c>
      <c r="H29" s="24">
        <f t="shared" si="4"/>
        <v>153</v>
      </c>
      <c r="I29" s="25">
        <f t="shared" si="4"/>
        <v>563853</v>
      </c>
      <c r="J29" s="50">
        <f t="shared" si="2"/>
        <v>30</v>
      </c>
      <c r="K29" s="51">
        <f t="shared" si="3"/>
        <v>39</v>
      </c>
    </row>
    <row r="30" spans="1:11" x14ac:dyDescent="0.15">
      <c r="A30" s="45" t="s">
        <v>56</v>
      </c>
      <c r="B30" s="45" t="s">
        <v>211</v>
      </c>
      <c r="C30" s="46" t="s">
        <v>57</v>
      </c>
      <c r="D30" s="47">
        <v>7</v>
      </c>
      <c r="E30" s="48">
        <v>9697</v>
      </c>
      <c r="F30" s="48">
        <v>40</v>
      </c>
      <c r="G30" s="49">
        <v>337591</v>
      </c>
      <c r="H30" s="24">
        <f t="shared" si="4"/>
        <v>47</v>
      </c>
      <c r="I30" s="25">
        <f t="shared" si="4"/>
        <v>347288</v>
      </c>
      <c r="J30" s="50">
        <f t="shared" si="2"/>
        <v>59</v>
      </c>
      <c r="K30" s="51">
        <f t="shared" si="3"/>
        <v>52</v>
      </c>
    </row>
    <row r="31" spans="1:11" x14ac:dyDescent="0.15">
      <c r="A31" s="45" t="s">
        <v>58</v>
      </c>
      <c r="B31" s="45" t="s">
        <v>205</v>
      </c>
      <c r="C31" s="46" t="s">
        <v>59</v>
      </c>
      <c r="D31" s="47">
        <v>78</v>
      </c>
      <c r="E31" s="48">
        <v>334770</v>
      </c>
      <c r="F31" s="48">
        <v>281</v>
      </c>
      <c r="G31" s="49">
        <v>2019256</v>
      </c>
      <c r="H31" s="24">
        <f t="shared" si="4"/>
        <v>359</v>
      </c>
      <c r="I31" s="25">
        <f t="shared" si="4"/>
        <v>2354026</v>
      </c>
      <c r="J31" s="50">
        <f t="shared" si="2"/>
        <v>13</v>
      </c>
      <c r="K31" s="51">
        <f t="shared" si="3"/>
        <v>13</v>
      </c>
    </row>
    <row r="32" spans="1:11" x14ac:dyDescent="0.15">
      <c r="A32" s="45" t="s">
        <v>60</v>
      </c>
      <c r="B32" s="45" t="s">
        <v>205</v>
      </c>
      <c r="C32" s="46" t="s">
        <v>61</v>
      </c>
      <c r="D32" s="47">
        <v>154</v>
      </c>
      <c r="E32" s="48">
        <v>754561</v>
      </c>
      <c r="F32" s="48">
        <v>1692</v>
      </c>
      <c r="G32" s="49">
        <v>36148069</v>
      </c>
      <c r="H32" s="24">
        <f t="shared" si="4"/>
        <v>1846</v>
      </c>
      <c r="I32" s="25">
        <f t="shared" si="4"/>
        <v>36902630</v>
      </c>
      <c r="J32" s="50">
        <f t="shared" si="2"/>
        <v>1</v>
      </c>
      <c r="K32" s="51">
        <f t="shared" si="3"/>
        <v>1</v>
      </c>
    </row>
    <row r="33" spans="1:11" x14ac:dyDescent="0.15">
      <c r="A33" s="45" t="s">
        <v>62</v>
      </c>
      <c r="B33" s="45" t="s">
        <v>209</v>
      </c>
      <c r="C33" s="46" t="s">
        <v>63</v>
      </c>
      <c r="D33" s="47">
        <v>106</v>
      </c>
      <c r="E33" s="48">
        <v>116076</v>
      </c>
      <c r="F33" s="48">
        <v>271</v>
      </c>
      <c r="G33" s="49">
        <v>2974555</v>
      </c>
      <c r="H33" s="24">
        <f t="shared" si="4"/>
        <v>377</v>
      </c>
      <c r="I33" s="25">
        <f t="shared" si="4"/>
        <v>3090631</v>
      </c>
      <c r="J33" s="50">
        <f t="shared" si="2"/>
        <v>12</v>
      </c>
      <c r="K33" s="51">
        <f t="shared" si="3"/>
        <v>11</v>
      </c>
    </row>
    <row r="34" spans="1:11" x14ac:dyDescent="0.15">
      <c r="A34" s="45" t="s">
        <v>64</v>
      </c>
      <c r="B34" s="45" t="s">
        <v>208</v>
      </c>
      <c r="C34" s="46" t="s">
        <v>65</v>
      </c>
      <c r="D34" s="47">
        <v>0</v>
      </c>
      <c r="E34" s="48">
        <v>0</v>
      </c>
      <c r="F34" s="48">
        <v>6</v>
      </c>
      <c r="G34" s="49">
        <v>27874</v>
      </c>
      <c r="H34" s="24">
        <f t="shared" si="4"/>
        <v>6</v>
      </c>
      <c r="I34" s="25">
        <f t="shared" si="4"/>
        <v>27874</v>
      </c>
      <c r="J34" s="50">
        <f t="shared" si="2"/>
        <v>74</v>
      </c>
      <c r="K34" s="51">
        <f t="shared" si="3"/>
        <v>70</v>
      </c>
    </row>
    <row r="35" spans="1:11" x14ac:dyDescent="0.15">
      <c r="A35" s="45" t="s">
        <v>66</v>
      </c>
      <c r="B35" s="45" t="s">
        <v>208</v>
      </c>
      <c r="C35" s="46" t="s">
        <v>67</v>
      </c>
      <c r="D35" s="47">
        <v>12</v>
      </c>
      <c r="E35" s="48">
        <v>14615</v>
      </c>
      <c r="F35" s="48">
        <v>27</v>
      </c>
      <c r="G35" s="49">
        <v>53015</v>
      </c>
      <c r="H35" s="24">
        <f t="shared" si="4"/>
        <v>39</v>
      </c>
      <c r="I35" s="25">
        <f t="shared" si="4"/>
        <v>67630</v>
      </c>
      <c r="J35" s="50">
        <f t="shared" si="2"/>
        <v>61</v>
      </c>
      <c r="K35" s="51">
        <f t="shared" si="3"/>
        <v>64</v>
      </c>
    </row>
    <row r="36" spans="1:11" x14ac:dyDescent="0.15">
      <c r="A36" s="45" t="s">
        <v>68</v>
      </c>
      <c r="B36" s="45" t="s">
        <v>207</v>
      </c>
      <c r="C36" s="46" t="s">
        <v>69</v>
      </c>
      <c r="D36" s="47">
        <v>101</v>
      </c>
      <c r="E36" s="48">
        <v>224790</v>
      </c>
      <c r="F36" s="48">
        <v>365</v>
      </c>
      <c r="G36" s="49">
        <v>7618482</v>
      </c>
      <c r="H36" s="24">
        <f t="shared" si="4"/>
        <v>466</v>
      </c>
      <c r="I36" s="25">
        <f t="shared" si="4"/>
        <v>7843272</v>
      </c>
      <c r="J36" s="50">
        <f t="shared" si="2"/>
        <v>8</v>
      </c>
      <c r="K36" s="51">
        <f t="shared" si="3"/>
        <v>7</v>
      </c>
    </row>
    <row r="37" spans="1:11" x14ac:dyDescent="0.15">
      <c r="A37" s="45" t="s">
        <v>70</v>
      </c>
      <c r="B37" s="45" t="s">
        <v>211</v>
      </c>
      <c r="C37" s="46" t="s">
        <v>71</v>
      </c>
      <c r="D37" s="47">
        <v>1</v>
      </c>
      <c r="E37" s="48">
        <v>5000</v>
      </c>
      <c r="F37" s="48">
        <v>25</v>
      </c>
      <c r="G37" s="49">
        <v>90118</v>
      </c>
      <c r="H37" s="24">
        <f t="shared" si="4"/>
        <v>26</v>
      </c>
      <c r="I37" s="25">
        <f t="shared" si="4"/>
        <v>95118</v>
      </c>
      <c r="J37" s="50">
        <f t="shared" si="2"/>
        <v>66</v>
      </c>
      <c r="K37" s="51">
        <f t="shared" si="3"/>
        <v>62</v>
      </c>
    </row>
    <row r="38" spans="1:11" x14ac:dyDescent="0.15">
      <c r="A38" s="45" t="s">
        <v>72</v>
      </c>
      <c r="B38" s="45" t="s">
        <v>206</v>
      </c>
      <c r="C38" s="46" t="s">
        <v>73</v>
      </c>
      <c r="D38" s="47">
        <v>1</v>
      </c>
      <c r="E38" s="48">
        <v>55</v>
      </c>
      <c r="F38" s="48">
        <v>1</v>
      </c>
      <c r="G38" s="49">
        <v>198</v>
      </c>
      <c r="H38" s="24">
        <f t="shared" si="4"/>
        <v>2</v>
      </c>
      <c r="I38" s="25">
        <f t="shared" si="4"/>
        <v>253</v>
      </c>
      <c r="J38" s="50">
        <f t="shared" si="2"/>
        <v>78</v>
      </c>
      <c r="K38" s="51">
        <f t="shared" si="3"/>
        <v>85</v>
      </c>
    </row>
    <row r="39" spans="1:11" x14ac:dyDescent="0.15">
      <c r="A39" s="45" t="s">
        <v>74</v>
      </c>
      <c r="B39" s="45" t="s">
        <v>207</v>
      </c>
      <c r="C39" s="46" t="s">
        <v>75</v>
      </c>
      <c r="D39" s="47">
        <v>13</v>
      </c>
      <c r="E39" s="48">
        <v>23380</v>
      </c>
      <c r="F39" s="48">
        <v>138</v>
      </c>
      <c r="G39" s="49">
        <v>1285116</v>
      </c>
      <c r="H39" s="24">
        <f t="shared" si="4"/>
        <v>151</v>
      </c>
      <c r="I39" s="25">
        <f t="shared" si="4"/>
        <v>1308496</v>
      </c>
      <c r="J39" s="50">
        <f t="shared" si="2"/>
        <v>31</v>
      </c>
      <c r="K39" s="51">
        <f t="shared" si="3"/>
        <v>22</v>
      </c>
    </row>
    <row r="40" spans="1:11" x14ac:dyDescent="0.15">
      <c r="A40" s="45" t="s">
        <v>76</v>
      </c>
      <c r="B40" s="45" t="s">
        <v>207</v>
      </c>
      <c r="C40" s="46" t="s">
        <v>77</v>
      </c>
      <c r="D40" s="47">
        <v>3</v>
      </c>
      <c r="E40" s="48">
        <v>13980</v>
      </c>
      <c r="F40" s="48">
        <v>57</v>
      </c>
      <c r="G40" s="49">
        <v>1006214</v>
      </c>
      <c r="H40" s="24">
        <f t="shared" si="4"/>
        <v>60</v>
      </c>
      <c r="I40" s="25">
        <f t="shared" si="4"/>
        <v>1020194</v>
      </c>
      <c r="J40" s="50">
        <f t="shared" si="2"/>
        <v>52</v>
      </c>
      <c r="K40" s="51">
        <f t="shared" si="3"/>
        <v>26</v>
      </c>
    </row>
    <row r="41" spans="1:11" x14ac:dyDescent="0.15">
      <c r="A41" s="45" t="s">
        <v>78</v>
      </c>
      <c r="B41" s="45" t="s">
        <v>208</v>
      </c>
      <c r="C41" s="46" t="s">
        <v>79</v>
      </c>
      <c r="D41" s="47">
        <v>11</v>
      </c>
      <c r="E41" s="48">
        <v>18070</v>
      </c>
      <c r="F41" s="48">
        <v>19</v>
      </c>
      <c r="G41" s="49">
        <v>64601</v>
      </c>
      <c r="H41" s="24">
        <f t="shared" si="4"/>
        <v>30</v>
      </c>
      <c r="I41" s="25">
        <f t="shared" si="4"/>
        <v>82671</v>
      </c>
      <c r="J41" s="50">
        <f t="shared" si="2"/>
        <v>65</v>
      </c>
      <c r="K41" s="51">
        <f t="shared" si="3"/>
        <v>63</v>
      </c>
    </row>
    <row r="42" spans="1:11" x14ac:dyDescent="0.15">
      <c r="A42" s="45" t="s">
        <v>80</v>
      </c>
      <c r="B42" s="45" t="s">
        <v>212</v>
      </c>
      <c r="C42" s="46" t="s">
        <v>81</v>
      </c>
      <c r="D42" s="47">
        <v>1</v>
      </c>
      <c r="E42" s="48">
        <v>22917</v>
      </c>
      <c r="F42" s="48">
        <v>16</v>
      </c>
      <c r="G42" s="49">
        <v>248913</v>
      </c>
      <c r="H42" s="24">
        <f t="shared" si="4"/>
        <v>17</v>
      </c>
      <c r="I42" s="25">
        <f t="shared" si="4"/>
        <v>271830</v>
      </c>
      <c r="J42" s="50">
        <f t="shared" si="2"/>
        <v>67</v>
      </c>
      <c r="K42" s="51">
        <f t="shared" si="3"/>
        <v>56</v>
      </c>
    </row>
    <row r="43" spans="1:11" x14ac:dyDescent="0.15">
      <c r="A43" s="45" t="s">
        <v>82</v>
      </c>
      <c r="B43" s="45" t="s">
        <v>207</v>
      </c>
      <c r="C43" s="46" t="s">
        <v>83</v>
      </c>
      <c r="D43" s="47">
        <v>3</v>
      </c>
      <c r="E43" s="48">
        <v>7410</v>
      </c>
      <c r="F43" s="48">
        <v>53</v>
      </c>
      <c r="G43" s="49">
        <v>556342</v>
      </c>
      <c r="H43" s="24">
        <f t="shared" si="4"/>
        <v>56</v>
      </c>
      <c r="I43" s="25">
        <f t="shared" si="4"/>
        <v>563752</v>
      </c>
      <c r="J43" s="50">
        <f t="shared" si="2"/>
        <v>54</v>
      </c>
      <c r="K43" s="51">
        <f t="shared" si="3"/>
        <v>40</v>
      </c>
    </row>
    <row r="44" spans="1:11" x14ac:dyDescent="0.15">
      <c r="A44" s="45" t="s">
        <v>84</v>
      </c>
      <c r="B44" s="45" t="s">
        <v>211</v>
      </c>
      <c r="C44" s="46" t="s">
        <v>85</v>
      </c>
      <c r="D44" s="47">
        <v>8</v>
      </c>
      <c r="E44" s="48">
        <v>31461</v>
      </c>
      <c r="F44" s="48">
        <v>97</v>
      </c>
      <c r="G44" s="49">
        <v>1439382</v>
      </c>
      <c r="H44" s="24">
        <f t="shared" si="4"/>
        <v>105</v>
      </c>
      <c r="I44" s="25">
        <f t="shared" si="4"/>
        <v>1470843</v>
      </c>
      <c r="J44" s="50">
        <f t="shared" si="2"/>
        <v>43</v>
      </c>
      <c r="K44" s="51">
        <f t="shared" si="3"/>
        <v>20</v>
      </c>
    </row>
    <row r="45" spans="1:11" x14ac:dyDescent="0.15">
      <c r="A45" s="45" t="s">
        <v>86</v>
      </c>
      <c r="B45" s="45" t="s">
        <v>212</v>
      </c>
      <c r="C45" s="46" t="s">
        <v>87</v>
      </c>
      <c r="D45" s="47">
        <v>0</v>
      </c>
      <c r="E45" s="48">
        <v>0</v>
      </c>
      <c r="F45" s="48">
        <v>1</v>
      </c>
      <c r="G45" s="49">
        <v>1170</v>
      </c>
      <c r="H45" s="24">
        <f t="shared" si="4"/>
        <v>1</v>
      </c>
      <c r="I45" s="25">
        <f t="shared" si="4"/>
        <v>1170</v>
      </c>
      <c r="J45" s="50">
        <f t="shared" si="2"/>
        <v>82</v>
      </c>
      <c r="K45" s="51">
        <f t="shared" si="3"/>
        <v>80</v>
      </c>
    </row>
    <row r="46" spans="1:11" x14ac:dyDescent="0.15">
      <c r="A46" s="45" t="s">
        <v>88</v>
      </c>
      <c r="B46" s="45" t="s">
        <v>205</v>
      </c>
      <c r="C46" s="46" t="s">
        <v>89</v>
      </c>
      <c r="D46" s="47">
        <v>52</v>
      </c>
      <c r="E46" s="48">
        <v>87398</v>
      </c>
      <c r="F46" s="48">
        <v>187</v>
      </c>
      <c r="G46" s="49">
        <v>1419676</v>
      </c>
      <c r="H46" s="24">
        <f t="shared" si="4"/>
        <v>239</v>
      </c>
      <c r="I46" s="25">
        <f t="shared" si="4"/>
        <v>1507074</v>
      </c>
      <c r="J46" s="50">
        <f t="shared" si="2"/>
        <v>19</v>
      </c>
      <c r="K46" s="51">
        <f t="shared" si="3"/>
        <v>19</v>
      </c>
    </row>
    <row r="47" spans="1:11" x14ac:dyDescent="0.15">
      <c r="A47" s="45" t="s">
        <v>90</v>
      </c>
      <c r="B47" s="45" t="s">
        <v>207</v>
      </c>
      <c r="C47" s="46" t="s">
        <v>91</v>
      </c>
      <c r="D47" s="47">
        <v>9</v>
      </c>
      <c r="E47" s="48">
        <v>11441</v>
      </c>
      <c r="F47" s="48">
        <v>54</v>
      </c>
      <c r="G47" s="49">
        <v>387074</v>
      </c>
      <c r="H47" s="24">
        <f t="shared" si="4"/>
        <v>63</v>
      </c>
      <c r="I47" s="25">
        <f t="shared" si="4"/>
        <v>398515</v>
      </c>
      <c r="J47" s="50">
        <f t="shared" si="2"/>
        <v>49</v>
      </c>
      <c r="K47" s="51">
        <f t="shared" si="3"/>
        <v>47</v>
      </c>
    </row>
    <row r="48" spans="1:11" x14ac:dyDescent="0.15">
      <c r="A48" s="45" t="s">
        <v>14</v>
      </c>
      <c r="B48" s="45" t="s">
        <v>206</v>
      </c>
      <c r="C48" s="46" t="s">
        <v>15</v>
      </c>
      <c r="D48" s="47">
        <v>1</v>
      </c>
      <c r="E48" s="48">
        <v>500</v>
      </c>
      <c r="F48" s="48">
        <v>1</v>
      </c>
      <c r="G48" s="49">
        <v>2045</v>
      </c>
      <c r="H48" s="24">
        <f t="shared" si="4"/>
        <v>2</v>
      </c>
      <c r="I48" s="25">
        <f t="shared" si="4"/>
        <v>2545</v>
      </c>
      <c r="J48" s="50">
        <f t="shared" si="2"/>
        <v>78</v>
      </c>
      <c r="K48" s="51">
        <f t="shared" si="3"/>
        <v>79</v>
      </c>
    </row>
    <row r="49" spans="1:11" x14ac:dyDescent="0.15">
      <c r="A49" s="45" t="s">
        <v>92</v>
      </c>
      <c r="B49" s="45" t="s">
        <v>210</v>
      </c>
      <c r="C49" s="46" t="s">
        <v>93</v>
      </c>
      <c r="D49" s="47">
        <v>38</v>
      </c>
      <c r="E49" s="48">
        <v>38203</v>
      </c>
      <c r="F49" s="48">
        <v>140</v>
      </c>
      <c r="G49" s="49">
        <v>699455</v>
      </c>
      <c r="H49" s="24">
        <f t="shared" si="4"/>
        <v>178</v>
      </c>
      <c r="I49" s="25">
        <f t="shared" si="4"/>
        <v>737658</v>
      </c>
      <c r="J49" s="50">
        <f t="shared" si="2"/>
        <v>24</v>
      </c>
      <c r="K49" s="51">
        <f t="shared" si="3"/>
        <v>34</v>
      </c>
    </row>
    <row r="50" spans="1:11" x14ac:dyDescent="0.15">
      <c r="A50" s="45" t="s">
        <v>94</v>
      </c>
      <c r="B50" s="45" t="s">
        <v>210</v>
      </c>
      <c r="C50" s="46" t="s">
        <v>95</v>
      </c>
      <c r="D50" s="47">
        <v>53</v>
      </c>
      <c r="E50" s="48">
        <v>58880</v>
      </c>
      <c r="F50" s="48">
        <v>246</v>
      </c>
      <c r="G50" s="49">
        <v>2097329</v>
      </c>
      <c r="H50" s="24">
        <f t="shared" si="4"/>
        <v>299</v>
      </c>
      <c r="I50" s="25">
        <f t="shared" si="4"/>
        <v>2156209</v>
      </c>
      <c r="J50" s="50">
        <f t="shared" si="2"/>
        <v>16</v>
      </c>
      <c r="K50" s="51">
        <f t="shared" si="3"/>
        <v>15</v>
      </c>
    </row>
    <row r="51" spans="1:11" x14ac:dyDescent="0.15">
      <c r="A51" s="45" t="s">
        <v>96</v>
      </c>
      <c r="B51" s="45" t="s">
        <v>212</v>
      </c>
      <c r="C51" s="46" t="s">
        <v>97</v>
      </c>
      <c r="D51" s="47">
        <v>4</v>
      </c>
      <c r="E51" s="48">
        <v>3000</v>
      </c>
      <c r="F51" s="48">
        <v>38</v>
      </c>
      <c r="G51" s="49">
        <v>373094</v>
      </c>
      <c r="H51" s="24">
        <f t="shared" si="4"/>
        <v>42</v>
      </c>
      <c r="I51" s="25">
        <f t="shared" si="4"/>
        <v>376094</v>
      </c>
      <c r="J51" s="50">
        <f t="shared" si="2"/>
        <v>60</v>
      </c>
      <c r="K51" s="51">
        <f t="shared" si="3"/>
        <v>48</v>
      </c>
    </row>
    <row r="52" spans="1:11" x14ac:dyDescent="0.15">
      <c r="A52" s="45" t="s">
        <v>98</v>
      </c>
      <c r="B52" s="45" t="s">
        <v>210</v>
      </c>
      <c r="C52" s="46" t="s">
        <v>99</v>
      </c>
      <c r="D52" s="47">
        <v>29</v>
      </c>
      <c r="E52" s="48">
        <v>78391</v>
      </c>
      <c r="F52" s="48">
        <v>78</v>
      </c>
      <c r="G52" s="49">
        <v>291422</v>
      </c>
      <c r="H52" s="24">
        <f t="shared" si="4"/>
        <v>107</v>
      </c>
      <c r="I52" s="25">
        <f t="shared" si="4"/>
        <v>369813</v>
      </c>
      <c r="J52" s="50">
        <f t="shared" si="2"/>
        <v>41</v>
      </c>
      <c r="K52" s="51">
        <f t="shared" si="3"/>
        <v>49</v>
      </c>
    </row>
    <row r="53" spans="1:11" x14ac:dyDescent="0.15">
      <c r="A53" s="45" t="s">
        <v>100</v>
      </c>
      <c r="B53" s="45" t="s">
        <v>210</v>
      </c>
      <c r="C53" s="46" t="s">
        <v>101</v>
      </c>
      <c r="D53" s="47">
        <v>45</v>
      </c>
      <c r="E53" s="48">
        <v>19587</v>
      </c>
      <c r="F53" s="48">
        <v>78</v>
      </c>
      <c r="G53" s="49">
        <v>1267903</v>
      </c>
      <c r="H53" s="24">
        <f t="shared" si="4"/>
        <v>123</v>
      </c>
      <c r="I53" s="25">
        <f t="shared" si="4"/>
        <v>1287490</v>
      </c>
      <c r="J53" s="50">
        <f t="shared" si="2"/>
        <v>37</v>
      </c>
      <c r="K53" s="51">
        <f t="shared" si="3"/>
        <v>24</v>
      </c>
    </row>
    <row r="54" spans="1:11" x14ac:dyDescent="0.15">
      <c r="A54" s="45" t="s">
        <v>102</v>
      </c>
      <c r="B54" s="45" t="s">
        <v>210</v>
      </c>
      <c r="C54" s="46" t="s">
        <v>103</v>
      </c>
      <c r="D54" s="47">
        <v>25</v>
      </c>
      <c r="E54" s="48">
        <v>25524</v>
      </c>
      <c r="F54" s="48">
        <v>206</v>
      </c>
      <c r="G54" s="49">
        <v>2168204</v>
      </c>
      <c r="H54" s="24">
        <f t="shared" si="4"/>
        <v>231</v>
      </c>
      <c r="I54" s="25">
        <f t="shared" si="4"/>
        <v>2193728</v>
      </c>
      <c r="J54" s="50">
        <f t="shared" si="2"/>
        <v>20</v>
      </c>
      <c r="K54" s="51">
        <f t="shared" si="3"/>
        <v>14</v>
      </c>
    </row>
    <row r="55" spans="1:11" x14ac:dyDescent="0.15">
      <c r="A55" s="45" t="s">
        <v>104</v>
      </c>
      <c r="B55" s="45" t="s">
        <v>210</v>
      </c>
      <c r="C55" s="46" t="s">
        <v>105</v>
      </c>
      <c r="D55" s="47">
        <v>43</v>
      </c>
      <c r="E55" s="48">
        <v>19278</v>
      </c>
      <c r="F55" s="48">
        <v>153</v>
      </c>
      <c r="G55" s="49">
        <v>540620</v>
      </c>
      <c r="H55" s="24">
        <f t="shared" si="4"/>
        <v>196</v>
      </c>
      <c r="I55" s="25">
        <f t="shared" si="4"/>
        <v>559898</v>
      </c>
      <c r="J55" s="50">
        <f t="shared" si="2"/>
        <v>22</v>
      </c>
      <c r="K55" s="51">
        <f t="shared" si="3"/>
        <v>41</v>
      </c>
    </row>
    <row r="56" spans="1:11" x14ac:dyDescent="0.15">
      <c r="A56" s="45" t="s">
        <v>106</v>
      </c>
      <c r="B56" s="45" t="s">
        <v>211</v>
      </c>
      <c r="C56" s="46" t="s">
        <v>107</v>
      </c>
      <c r="D56" s="47">
        <v>6</v>
      </c>
      <c r="E56" s="48">
        <v>9646</v>
      </c>
      <c r="F56" s="48">
        <v>73</v>
      </c>
      <c r="G56" s="49">
        <v>700608</v>
      </c>
      <c r="H56" s="24">
        <f t="shared" si="4"/>
        <v>79</v>
      </c>
      <c r="I56" s="25">
        <f t="shared" si="4"/>
        <v>710254</v>
      </c>
      <c r="J56" s="50">
        <f t="shared" si="2"/>
        <v>47</v>
      </c>
      <c r="K56" s="51">
        <f t="shared" si="3"/>
        <v>36</v>
      </c>
    </row>
    <row r="57" spans="1:11" x14ac:dyDescent="0.15">
      <c r="A57" s="45" t="s">
        <v>108</v>
      </c>
      <c r="B57" s="45" t="s">
        <v>209</v>
      </c>
      <c r="C57" s="46" t="s">
        <v>109</v>
      </c>
      <c r="D57" s="47">
        <v>49</v>
      </c>
      <c r="E57" s="48">
        <v>32039</v>
      </c>
      <c r="F57" s="48">
        <v>100</v>
      </c>
      <c r="G57" s="49">
        <v>541716</v>
      </c>
      <c r="H57" s="24">
        <f t="shared" si="4"/>
        <v>149</v>
      </c>
      <c r="I57" s="25">
        <f t="shared" si="4"/>
        <v>573755</v>
      </c>
      <c r="J57" s="50">
        <f t="shared" si="2"/>
        <v>32</v>
      </c>
      <c r="K57" s="51">
        <f t="shared" si="3"/>
        <v>38</v>
      </c>
    </row>
    <row r="58" spans="1:11" x14ac:dyDescent="0.15">
      <c r="A58" s="45" t="s">
        <v>110</v>
      </c>
      <c r="B58" s="45" t="s">
        <v>205</v>
      </c>
      <c r="C58" s="46" t="s">
        <v>111</v>
      </c>
      <c r="D58" s="47">
        <v>86</v>
      </c>
      <c r="E58" s="48">
        <v>473042</v>
      </c>
      <c r="F58" s="48">
        <v>568</v>
      </c>
      <c r="G58" s="49">
        <v>9086715</v>
      </c>
      <c r="H58" s="24">
        <f t="shared" si="4"/>
        <v>654</v>
      </c>
      <c r="I58" s="25">
        <f t="shared" si="4"/>
        <v>9559757</v>
      </c>
      <c r="J58" s="50">
        <f t="shared" si="2"/>
        <v>6</v>
      </c>
      <c r="K58" s="51">
        <f t="shared" si="3"/>
        <v>6</v>
      </c>
    </row>
    <row r="59" spans="1:11" x14ac:dyDescent="0.15">
      <c r="A59" s="45" t="s">
        <v>112</v>
      </c>
      <c r="B59" s="45" t="s">
        <v>207</v>
      </c>
      <c r="C59" s="46" t="s">
        <v>113</v>
      </c>
      <c r="D59" s="47">
        <v>18</v>
      </c>
      <c r="E59" s="48">
        <v>48576</v>
      </c>
      <c r="F59" s="48">
        <v>94</v>
      </c>
      <c r="G59" s="49">
        <v>1254520</v>
      </c>
      <c r="H59" s="24">
        <f t="shared" si="4"/>
        <v>112</v>
      </c>
      <c r="I59" s="25">
        <f t="shared" si="4"/>
        <v>1303096</v>
      </c>
      <c r="J59" s="50">
        <f t="shared" si="2"/>
        <v>40</v>
      </c>
      <c r="K59" s="51">
        <f t="shared" si="3"/>
        <v>23</v>
      </c>
    </row>
    <row r="60" spans="1:11" x14ac:dyDescent="0.15">
      <c r="A60" s="45" t="s">
        <v>114</v>
      </c>
      <c r="B60" s="45" t="s">
        <v>206</v>
      </c>
      <c r="C60" s="46" t="s">
        <v>115</v>
      </c>
      <c r="D60" s="47">
        <v>0</v>
      </c>
      <c r="E60" s="48">
        <v>0</v>
      </c>
      <c r="F60" s="48">
        <v>3</v>
      </c>
      <c r="G60" s="49">
        <v>785</v>
      </c>
      <c r="H60" s="24">
        <f t="shared" si="4"/>
        <v>3</v>
      </c>
      <c r="I60" s="25">
        <f t="shared" si="4"/>
        <v>785</v>
      </c>
      <c r="J60" s="50">
        <f t="shared" si="2"/>
        <v>77</v>
      </c>
      <c r="K60" s="51">
        <f t="shared" si="3"/>
        <v>81</v>
      </c>
    </row>
    <row r="61" spans="1:11" x14ac:dyDescent="0.15">
      <c r="A61" s="45" t="s">
        <v>116</v>
      </c>
      <c r="B61" s="45" t="s">
        <v>207</v>
      </c>
      <c r="C61" s="46" t="s">
        <v>117</v>
      </c>
      <c r="D61" s="47">
        <v>8</v>
      </c>
      <c r="E61" s="48">
        <v>8188</v>
      </c>
      <c r="F61" s="48">
        <v>53</v>
      </c>
      <c r="G61" s="49">
        <v>518264</v>
      </c>
      <c r="H61" s="24">
        <f t="shared" si="4"/>
        <v>61</v>
      </c>
      <c r="I61" s="25">
        <f t="shared" si="4"/>
        <v>526452</v>
      </c>
      <c r="J61" s="50">
        <f t="shared" si="2"/>
        <v>51</v>
      </c>
      <c r="K61" s="51">
        <f t="shared" si="3"/>
        <v>42</v>
      </c>
    </row>
    <row r="62" spans="1:11" x14ac:dyDescent="0.15">
      <c r="A62" s="45" t="s">
        <v>118</v>
      </c>
      <c r="B62" s="45" t="s">
        <v>210</v>
      </c>
      <c r="C62" s="46" t="s">
        <v>119</v>
      </c>
      <c r="D62" s="47">
        <v>36</v>
      </c>
      <c r="E62" s="48">
        <v>46978</v>
      </c>
      <c r="F62" s="48">
        <v>130</v>
      </c>
      <c r="G62" s="49">
        <v>697552</v>
      </c>
      <c r="H62" s="24">
        <f t="shared" si="4"/>
        <v>166</v>
      </c>
      <c r="I62" s="25">
        <f t="shared" si="4"/>
        <v>744530</v>
      </c>
      <c r="J62" s="50">
        <f t="shared" si="2"/>
        <v>28</v>
      </c>
      <c r="K62" s="51">
        <f t="shared" si="3"/>
        <v>33</v>
      </c>
    </row>
    <row r="63" spans="1:11" x14ac:dyDescent="0.15">
      <c r="A63" s="45" t="s">
        <v>120</v>
      </c>
      <c r="B63" s="45" t="s">
        <v>208</v>
      </c>
      <c r="C63" s="46" t="s">
        <v>121</v>
      </c>
      <c r="D63" s="47">
        <v>2</v>
      </c>
      <c r="E63" s="48">
        <v>3920</v>
      </c>
      <c r="F63" s="48">
        <v>10</v>
      </c>
      <c r="G63" s="49">
        <v>33205</v>
      </c>
      <c r="H63" s="24">
        <f t="shared" si="4"/>
        <v>12</v>
      </c>
      <c r="I63" s="25">
        <f t="shared" si="4"/>
        <v>37125</v>
      </c>
      <c r="J63" s="50">
        <f t="shared" si="2"/>
        <v>69</v>
      </c>
      <c r="K63" s="51">
        <f t="shared" si="3"/>
        <v>68</v>
      </c>
    </row>
    <row r="64" spans="1:11" x14ac:dyDescent="0.15">
      <c r="A64" s="45" t="s">
        <v>122</v>
      </c>
      <c r="B64" s="45" t="s">
        <v>209</v>
      </c>
      <c r="C64" s="46" t="s">
        <v>123</v>
      </c>
      <c r="D64" s="47">
        <v>38</v>
      </c>
      <c r="E64" s="48">
        <v>20950</v>
      </c>
      <c r="F64" s="48">
        <v>66</v>
      </c>
      <c r="G64" s="49">
        <v>424357</v>
      </c>
      <c r="H64" s="24">
        <f t="shared" si="4"/>
        <v>104</v>
      </c>
      <c r="I64" s="25">
        <f t="shared" si="4"/>
        <v>445307</v>
      </c>
      <c r="J64" s="50">
        <f t="shared" si="2"/>
        <v>44</v>
      </c>
      <c r="K64" s="51">
        <f t="shared" si="3"/>
        <v>46</v>
      </c>
    </row>
    <row r="65" spans="1:11" x14ac:dyDescent="0.15">
      <c r="A65" s="45" t="s">
        <v>124</v>
      </c>
      <c r="B65" s="45" t="s">
        <v>205</v>
      </c>
      <c r="C65" s="46" t="s">
        <v>125</v>
      </c>
      <c r="D65" s="47">
        <v>98</v>
      </c>
      <c r="E65" s="48">
        <v>800986</v>
      </c>
      <c r="F65" s="48">
        <v>969</v>
      </c>
      <c r="G65" s="49">
        <v>22650742</v>
      </c>
      <c r="H65" s="24">
        <f t="shared" si="4"/>
        <v>1067</v>
      </c>
      <c r="I65" s="25">
        <f t="shared" si="4"/>
        <v>23451728</v>
      </c>
      <c r="J65" s="50">
        <f t="shared" si="2"/>
        <v>2</v>
      </c>
      <c r="K65" s="51">
        <f t="shared" si="3"/>
        <v>2</v>
      </c>
    </row>
    <row r="66" spans="1:11" x14ac:dyDescent="0.15">
      <c r="A66" s="45" t="s">
        <v>126</v>
      </c>
      <c r="B66" s="45" t="s">
        <v>206</v>
      </c>
      <c r="C66" s="46" t="s">
        <v>127</v>
      </c>
      <c r="D66" s="47">
        <v>1</v>
      </c>
      <c r="E66" s="48">
        <v>600</v>
      </c>
      <c r="F66" s="48">
        <v>0</v>
      </c>
      <c r="G66" s="49">
        <v>0</v>
      </c>
      <c r="H66" s="24">
        <f t="shared" si="4"/>
        <v>1</v>
      </c>
      <c r="I66" s="25">
        <f t="shared" si="4"/>
        <v>600</v>
      </c>
      <c r="J66" s="50">
        <f t="shared" si="2"/>
        <v>82</v>
      </c>
      <c r="K66" s="51">
        <f t="shared" si="3"/>
        <v>82</v>
      </c>
    </row>
    <row r="67" spans="1:11" x14ac:dyDescent="0.15">
      <c r="A67" s="45" t="s">
        <v>128</v>
      </c>
      <c r="B67" s="45" t="s">
        <v>207</v>
      </c>
      <c r="C67" s="46" t="s">
        <v>129</v>
      </c>
      <c r="D67" s="47">
        <v>57</v>
      </c>
      <c r="E67" s="48">
        <v>44930</v>
      </c>
      <c r="F67" s="48">
        <v>49</v>
      </c>
      <c r="G67" s="49">
        <v>221811</v>
      </c>
      <c r="H67" s="24">
        <f t="shared" si="4"/>
        <v>106</v>
      </c>
      <c r="I67" s="25">
        <f t="shared" si="4"/>
        <v>266741</v>
      </c>
      <c r="J67" s="50">
        <f t="shared" si="2"/>
        <v>42</v>
      </c>
      <c r="K67" s="51">
        <f t="shared" si="3"/>
        <v>57</v>
      </c>
    </row>
    <row r="68" spans="1:11" x14ac:dyDescent="0.15">
      <c r="A68" s="45" t="s">
        <v>130</v>
      </c>
      <c r="B68" s="45" t="s">
        <v>205</v>
      </c>
      <c r="C68" s="46" t="s">
        <v>131</v>
      </c>
      <c r="D68" s="47">
        <v>164</v>
      </c>
      <c r="E68" s="48">
        <v>407699</v>
      </c>
      <c r="F68" s="48">
        <v>868</v>
      </c>
      <c r="G68" s="49">
        <v>14506740</v>
      </c>
      <c r="H68" s="24">
        <f t="shared" si="4"/>
        <v>1032</v>
      </c>
      <c r="I68" s="25">
        <f t="shared" si="4"/>
        <v>14914439</v>
      </c>
      <c r="J68" s="50">
        <f t="shared" si="2"/>
        <v>3</v>
      </c>
      <c r="K68" s="51">
        <f t="shared" si="3"/>
        <v>3</v>
      </c>
    </row>
    <row r="69" spans="1:11" x14ac:dyDescent="0.15">
      <c r="A69" s="45" t="s">
        <v>132</v>
      </c>
      <c r="B69" s="45" t="s">
        <v>206</v>
      </c>
      <c r="C69" s="46" t="s">
        <v>133</v>
      </c>
      <c r="D69" s="47">
        <v>4</v>
      </c>
      <c r="E69" s="48">
        <v>4754</v>
      </c>
      <c r="F69" s="48">
        <v>4</v>
      </c>
      <c r="G69" s="49">
        <v>2224</v>
      </c>
      <c r="H69" s="24">
        <f t="shared" si="4"/>
        <v>8</v>
      </c>
      <c r="I69" s="25">
        <f t="shared" si="4"/>
        <v>6978</v>
      </c>
      <c r="J69" s="50">
        <f t="shared" si="2"/>
        <v>71</v>
      </c>
      <c r="K69" s="51">
        <f t="shared" si="3"/>
        <v>76</v>
      </c>
    </row>
    <row r="70" spans="1:11" x14ac:dyDescent="0.15">
      <c r="A70" s="45" t="s">
        <v>134</v>
      </c>
      <c r="B70" s="45" t="s">
        <v>205</v>
      </c>
      <c r="C70" s="46" t="s">
        <v>135</v>
      </c>
      <c r="D70" s="47">
        <v>98</v>
      </c>
      <c r="E70" s="48">
        <v>170254</v>
      </c>
      <c r="F70" s="48">
        <v>321</v>
      </c>
      <c r="G70" s="49">
        <v>3010609</v>
      </c>
      <c r="H70" s="24">
        <f t="shared" si="4"/>
        <v>419</v>
      </c>
      <c r="I70" s="25">
        <f t="shared" si="4"/>
        <v>3180863</v>
      </c>
      <c r="J70" s="50">
        <f t="shared" si="2"/>
        <v>9</v>
      </c>
      <c r="K70" s="51">
        <f t="shared" si="3"/>
        <v>10</v>
      </c>
    </row>
    <row r="71" spans="1:11" x14ac:dyDescent="0.15">
      <c r="A71" s="45" t="s">
        <v>136</v>
      </c>
      <c r="B71" s="45" t="s">
        <v>206</v>
      </c>
      <c r="C71" s="46" t="s">
        <v>137</v>
      </c>
      <c r="D71" s="47">
        <v>0</v>
      </c>
      <c r="E71" s="48">
        <v>0</v>
      </c>
      <c r="F71" s="48">
        <v>1</v>
      </c>
      <c r="G71" s="49">
        <v>100</v>
      </c>
      <c r="H71" s="24">
        <f t="shared" si="4"/>
        <v>1</v>
      </c>
      <c r="I71" s="25">
        <f t="shared" si="4"/>
        <v>100</v>
      </c>
      <c r="J71" s="50">
        <f t="shared" si="2"/>
        <v>82</v>
      </c>
      <c r="K71" s="51">
        <f t="shared" si="3"/>
        <v>86</v>
      </c>
    </row>
    <row r="72" spans="1:11" x14ac:dyDescent="0.15">
      <c r="A72" s="45" t="s">
        <v>138</v>
      </c>
      <c r="B72" s="45" t="s">
        <v>206</v>
      </c>
      <c r="C72" s="46" t="s">
        <v>139</v>
      </c>
      <c r="D72" s="47">
        <v>1</v>
      </c>
      <c r="E72" s="48">
        <v>22974</v>
      </c>
      <c r="F72" s="48">
        <v>1</v>
      </c>
      <c r="G72" s="49">
        <v>931</v>
      </c>
      <c r="H72" s="24">
        <f t="shared" si="4"/>
        <v>2</v>
      </c>
      <c r="I72" s="25">
        <f t="shared" si="4"/>
        <v>23905</v>
      </c>
      <c r="J72" s="50">
        <f t="shared" si="2"/>
        <v>78</v>
      </c>
      <c r="K72" s="51">
        <f t="shared" si="3"/>
        <v>71</v>
      </c>
    </row>
    <row r="73" spans="1:11" x14ac:dyDescent="0.15">
      <c r="A73" s="7" t="s">
        <v>140</v>
      </c>
      <c r="B73" s="7" t="s">
        <v>211</v>
      </c>
      <c r="C73" s="46" t="s">
        <v>141</v>
      </c>
      <c r="D73" s="47">
        <v>1</v>
      </c>
      <c r="E73" s="48">
        <v>250</v>
      </c>
      <c r="F73" s="48">
        <v>6</v>
      </c>
      <c r="G73" s="49">
        <v>21977</v>
      </c>
      <c r="H73" s="24">
        <f t="shared" si="4"/>
        <v>7</v>
      </c>
      <c r="I73" s="25">
        <f t="shared" si="4"/>
        <v>22227</v>
      </c>
      <c r="J73" s="50">
        <f t="shared" si="2"/>
        <v>72</v>
      </c>
      <c r="K73" s="51">
        <f t="shared" si="3"/>
        <v>72</v>
      </c>
    </row>
    <row r="74" spans="1:11" x14ac:dyDescent="0.15">
      <c r="A74" s="7" t="s">
        <v>142</v>
      </c>
      <c r="B74" s="7" t="s">
        <v>212</v>
      </c>
      <c r="C74" s="46" t="s">
        <v>143</v>
      </c>
      <c r="D74" s="47">
        <v>5</v>
      </c>
      <c r="E74" s="48">
        <v>4929</v>
      </c>
      <c r="F74" s="48">
        <v>82</v>
      </c>
      <c r="G74" s="49">
        <v>828937</v>
      </c>
      <c r="H74" s="24">
        <f t="shared" si="4"/>
        <v>87</v>
      </c>
      <c r="I74" s="25">
        <f t="shared" si="4"/>
        <v>833866</v>
      </c>
      <c r="J74" s="50">
        <f t="shared" si="2"/>
        <v>46</v>
      </c>
      <c r="K74" s="51">
        <f t="shared" si="3"/>
        <v>31</v>
      </c>
    </row>
    <row r="75" spans="1:11" x14ac:dyDescent="0.15">
      <c r="A75" s="7" t="s">
        <v>144</v>
      </c>
      <c r="B75" s="7" t="s">
        <v>211</v>
      </c>
      <c r="C75" s="46" t="s">
        <v>145</v>
      </c>
      <c r="D75" s="47">
        <v>8</v>
      </c>
      <c r="E75" s="48">
        <v>11105</v>
      </c>
      <c r="F75" s="48">
        <v>28</v>
      </c>
      <c r="G75" s="49">
        <v>48280</v>
      </c>
      <c r="H75" s="24">
        <f t="shared" si="4"/>
        <v>36</v>
      </c>
      <c r="I75" s="25">
        <f t="shared" si="4"/>
        <v>59385</v>
      </c>
      <c r="J75" s="50">
        <f t="shared" ref="J75:J96" si="5">_xlfn.RANK.EQ(H75,$H$11:$H$96,0)</f>
        <v>62</v>
      </c>
      <c r="K75" s="51">
        <f t="shared" ref="K75:K96" si="6">_xlfn.RANK.EQ(I75,$I$11:$I$96,0)</f>
        <v>65</v>
      </c>
    </row>
    <row r="76" spans="1:11" x14ac:dyDescent="0.15">
      <c r="A76" s="7" t="s">
        <v>146</v>
      </c>
      <c r="B76" s="7" t="s">
        <v>210</v>
      </c>
      <c r="C76" s="46" t="s">
        <v>147</v>
      </c>
      <c r="D76" s="47">
        <v>37</v>
      </c>
      <c r="E76" s="48">
        <v>35428</v>
      </c>
      <c r="F76" s="48">
        <v>111</v>
      </c>
      <c r="G76" s="49">
        <v>698816</v>
      </c>
      <c r="H76" s="24">
        <f t="shared" si="4"/>
        <v>148</v>
      </c>
      <c r="I76" s="25">
        <f t="shared" si="4"/>
        <v>734244</v>
      </c>
      <c r="J76" s="50">
        <f t="shared" si="5"/>
        <v>33</v>
      </c>
      <c r="K76" s="51">
        <f t="shared" si="6"/>
        <v>35</v>
      </c>
    </row>
    <row r="77" spans="1:11" x14ac:dyDescent="0.15">
      <c r="A77" s="7" t="s">
        <v>148</v>
      </c>
      <c r="B77" s="7" t="s">
        <v>210</v>
      </c>
      <c r="C77" s="46" t="s">
        <v>149</v>
      </c>
      <c r="D77" s="47">
        <v>10</v>
      </c>
      <c r="E77" s="48">
        <v>6849</v>
      </c>
      <c r="F77" s="48">
        <v>48</v>
      </c>
      <c r="G77" s="49">
        <v>123500</v>
      </c>
      <c r="H77" s="24">
        <f t="shared" si="4"/>
        <v>58</v>
      </c>
      <c r="I77" s="25">
        <f t="shared" si="4"/>
        <v>130349</v>
      </c>
      <c r="J77" s="50">
        <f t="shared" si="5"/>
        <v>53</v>
      </c>
      <c r="K77" s="51">
        <f t="shared" si="6"/>
        <v>61</v>
      </c>
    </row>
    <row r="78" spans="1:11" x14ac:dyDescent="0.15">
      <c r="A78" s="7" t="s">
        <v>150</v>
      </c>
      <c r="B78" s="7" t="s">
        <v>205</v>
      </c>
      <c r="C78" s="46" t="s">
        <v>151</v>
      </c>
      <c r="D78" s="47">
        <v>36</v>
      </c>
      <c r="E78" s="48">
        <v>65133</v>
      </c>
      <c r="F78" s="48">
        <v>210</v>
      </c>
      <c r="G78" s="49">
        <v>1660045</v>
      </c>
      <c r="H78" s="24">
        <f t="shared" si="4"/>
        <v>246</v>
      </c>
      <c r="I78" s="25">
        <f t="shared" si="4"/>
        <v>1725178</v>
      </c>
      <c r="J78" s="50">
        <f t="shared" si="5"/>
        <v>18</v>
      </c>
      <c r="K78" s="51">
        <f t="shared" si="6"/>
        <v>18</v>
      </c>
    </row>
    <row r="79" spans="1:11" x14ac:dyDescent="0.15">
      <c r="A79" s="7" t="s">
        <v>152</v>
      </c>
      <c r="B79" s="7" t="s">
        <v>205</v>
      </c>
      <c r="C79" s="46" t="s">
        <v>153</v>
      </c>
      <c r="D79" s="47">
        <v>88</v>
      </c>
      <c r="E79" s="48">
        <v>97162</v>
      </c>
      <c r="F79" s="48">
        <v>295</v>
      </c>
      <c r="G79" s="49">
        <v>2802096</v>
      </c>
      <c r="H79" s="24">
        <f t="shared" si="4"/>
        <v>383</v>
      </c>
      <c r="I79" s="25">
        <f t="shared" si="4"/>
        <v>2899258</v>
      </c>
      <c r="J79" s="50">
        <f t="shared" si="5"/>
        <v>11</v>
      </c>
      <c r="K79" s="51">
        <f t="shared" si="6"/>
        <v>12</v>
      </c>
    </row>
    <row r="80" spans="1:11" x14ac:dyDescent="0.15">
      <c r="A80" s="7" t="s">
        <v>154</v>
      </c>
      <c r="B80" s="7" t="s">
        <v>210</v>
      </c>
      <c r="C80" s="46" t="s">
        <v>155</v>
      </c>
      <c r="D80" s="47">
        <v>32</v>
      </c>
      <c r="E80" s="48">
        <v>50133</v>
      </c>
      <c r="F80" s="48">
        <v>135</v>
      </c>
      <c r="G80" s="49">
        <v>743160</v>
      </c>
      <c r="H80" s="24">
        <f t="shared" si="4"/>
        <v>167</v>
      </c>
      <c r="I80" s="25">
        <f t="shared" si="4"/>
        <v>793293</v>
      </c>
      <c r="J80" s="50">
        <f t="shared" si="5"/>
        <v>27</v>
      </c>
      <c r="K80" s="51">
        <f t="shared" si="6"/>
        <v>32</v>
      </c>
    </row>
    <row r="81" spans="1:11" x14ac:dyDescent="0.15">
      <c r="A81" s="7" t="s">
        <v>156</v>
      </c>
      <c r="B81" s="7" t="s">
        <v>210</v>
      </c>
      <c r="C81" s="46" t="s">
        <v>157</v>
      </c>
      <c r="D81" s="47">
        <v>38</v>
      </c>
      <c r="E81" s="48">
        <v>33812</v>
      </c>
      <c r="F81" s="48">
        <v>134</v>
      </c>
      <c r="G81" s="49">
        <v>812651</v>
      </c>
      <c r="H81" s="24">
        <f t="shared" si="4"/>
        <v>172</v>
      </c>
      <c r="I81" s="25">
        <f t="shared" si="4"/>
        <v>846463</v>
      </c>
      <c r="J81" s="50">
        <f t="shared" si="5"/>
        <v>26</v>
      </c>
      <c r="K81" s="51">
        <f t="shared" si="6"/>
        <v>30</v>
      </c>
    </row>
    <row r="82" spans="1:11" x14ac:dyDescent="0.15">
      <c r="A82" s="45" t="s">
        <v>16</v>
      </c>
      <c r="B82" s="45" t="s">
        <v>206</v>
      </c>
      <c r="C82" s="46" t="s">
        <v>17</v>
      </c>
      <c r="D82" s="47">
        <v>0</v>
      </c>
      <c r="E82" s="48">
        <v>0</v>
      </c>
      <c r="F82" s="48">
        <v>1</v>
      </c>
      <c r="G82" s="49">
        <v>448</v>
      </c>
      <c r="H82" s="24">
        <f t="shared" si="4"/>
        <v>1</v>
      </c>
      <c r="I82" s="25">
        <f t="shared" si="4"/>
        <v>448</v>
      </c>
      <c r="J82" s="50">
        <f t="shared" si="5"/>
        <v>82</v>
      </c>
      <c r="K82" s="51">
        <f t="shared" si="6"/>
        <v>84</v>
      </c>
    </row>
    <row r="83" spans="1:11" x14ac:dyDescent="0.15">
      <c r="A83" s="7" t="s">
        <v>158</v>
      </c>
      <c r="B83" s="7" t="s">
        <v>210</v>
      </c>
      <c r="C83" s="52" t="s">
        <v>159</v>
      </c>
      <c r="D83" s="22">
        <v>32</v>
      </c>
      <c r="E83" s="53">
        <v>10194</v>
      </c>
      <c r="F83" s="53">
        <v>97</v>
      </c>
      <c r="G83" s="54">
        <v>200011</v>
      </c>
      <c r="H83" s="55">
        <f t="shared" si="4"/>
        <v>129</v>
      </c>
      <c r="I83" s="23">
        <f t="shared" si="4"/>
        <v>210205</v>
      </c>
      <c r="J83" s="56">
        <f t="shared" si="5"/>
        <v>35</v>
      </c>
      <c r="K83" s="57">
        <f t="shared" si="6"/>
        <v>59</v>
      </c>
    </row>
    <row r="84" spans="1:11" x14ac:dyDescent="0.15">
      <c r="A84" s="7" t="s">
        <v>160</v>
      </c>
      <c r="B84" s="7" t="s">
        <v>210</v>
      </c>
      <c r="C84" s="52" t="s">
        <v>161</v>
      </c>
      <c r="D84" s="22">
        <v>45</v>
      </c>
      <c r="E84" s="53">
        <v>60432</v>
      </c>
      <c r="F84" s="53">
        <v>129</v>
      </c>
      <c r="G84" s="54">
        <v>798651</v>
      </c>
      <c r="H84" s="55">
        <f t="shared" ref="H84:I96" si="7">SUM(D84,F84)</f>
        <v>174</v>
      </c>
      <c r="I84" s="23">
        <f t="shared" si="7"/>
        <v>859083</v>
      </c>
      <c r="J84" s="56">
        <f t="shared" si="5"/>
        <v>25</v>
      </c>
      <c r="K84" s="57">
        <f t="shared" si="6"/>
        <v>29</v>
      </c>
    </row>
    <row r="85" spans="1:11" x14ac:dyDescent="0.15">
      <c r="A85" s="6" t="s">
        <v>162</v>
      </c>
      <c r="B85" s="6" t="s">
        <v>210</v>
      </c>
      <c r="C85" s="58" t="s">
        <v>163</v>
      </c>
      <c r="D85" s="59">
        <v>8</v>
      </c>
      <c r="E85" s="60">
        <v>9281</v>
      </c>
      <c r="F85" s="60">
        <v>57</v>
      </c>
      <c r="G85" s="61">
        <v>471160</v>
      </c>
      <c r="H85" s="62">
        <f t="shared" si="7"/>
        <v>65</v>
      </c>
      <c r="I85" s="63">
        <f t="shared" si="7"/>
        <v>480441</v>
      </c>
      <c r="J85" s="64">
        <f t="shared" si="5"/>
        <v>48</v>
      </c>
      <c r="K85" s="65">
        <f t="shared" si="6"/>
        <v>44</v>
      </c>
    </row>
    <row r="86" spans="1:11" x14ac:dyDescent="0.15">
      <c r="A86" s="7" t="s">
        <v>164</v>
      </c>
      <c r="B86" s="7" t="s">
        <v>207</v>
      </c>
      <c r="C86" s="52" t="s">
        <v>165</v>
      </c>
      <c r="D86" s="22">
        <v>75</v>
      </c>
      <c r="E86" s="53">
        <v>67229</v>
      </c>
      <c r="F86" s="53">
        <v>68</v>
      </c>
      <c r="G86" s="54">
        <v>387039</v>
      </c>
      <c r="H86" s="55">
        <f t="shared" si="7"/>
        <v>143</v>
      </c>
      <c r="I86" s="23">
        <f t="shared" si="7"/>
        <v>454268</v>
      </c>
      <c r="J86" s="56">
        <f t="shared" si="5"/>
        <v>34</v>
      </c>
      <c r="K86" s="57">
        <f t="shared" si="6"/>
        <v>45</v>
      </c>
    </row>
    <row r="87" spans="1:11" x14ac:dyDescent="0.15">
      <c r="A87" s="45" t="s">
        <v>166</v>
      </c>
      <c r="B87" s="45" t="s">
        <v>206</v>
      </c>
      <c r="C87" s="46" t="s">
        <v>167</v>
      </c>
      <c r="D87" s="22">
        <v>3</v>
      </c>
      <c r="E87" s="48">
        <v>12272</v>
      </c>
      <c r="F87" s="48">
        <v>2</v>
      </c>
      <c r="G87" s="49">
        <v>870</v>
      </c>
      <c r="H87" s="55">
        <f t="shared" si="7"/>
        <v>5</v>
      </c>
      <c r="I87" s="23">
        <f t="shared" si="7"/>
        <v>13142</v>
      </c>
      <c r="J87" s="56">
        <f t="shared" si="5"/>
        <v>75</v>
      </c>
      <c r="K87" s="57">
        <f t="shared" si="6"/>
        <v>73</v>
      </c>
    </row>
    <row r="88" spans="1:11" x14ac:dyDescent="0.15">
      <c r="A88" s="7" t="s">
        <v>168</v>
      </c>
      <c r="B88" s="7" t="s">
        <v>205</v>
      </c>
      <c r="C88" s="52" t="s">
        <v>169</v>
      </c>
      <c r="D88" s="22">
        <v>97</v>
      </c>
      <c r="E88" s="53">
        <v>372162</v>
      </c>
      <c r="F88" s="53">
        <v>838</v>
      </c>
      <c r="G88" s="54">
        <v>9318079</v>
      </c>
      <c r="H88" s="55">
        <f t="shared" si="7"/>
        <v>935</v>
      </c>
      <c r="I88" s="23">
        <f t="shared" si="7"/>
        <v>9690241</v>
      </c>
      <c r="J88" s="56">
        <f t="shared" si="5"/>
        <v>4</v>
      </c>
      <c r="K88" s="57">
        <f t="shared" si="6"/>
        <v>5</v>
      </c>
    </row>
    <row r="89" spans="1:11" x14ac:dyDescent="0.15">
      <c r="A89" s="7" t="s">
        <v>170</v>
      </c>
      <c r="B89" s="7" t="s">
        <v>210</v>
      </c>
      <c r="C89" s="52" t="s">
        <v>171</v>
      </c>
      <c r="D89" s="22">
        <v>34</v>
      </c>
      <c r="E89" s="53">
        <v>6485</v>
      </c>
      <c r="F89" s="53">
        <v>85</v>
      </c>
      <c r="G89" s="54">
        <v>352319</v>
      </c>
      <c r="H89" s="55">
        <f t="shared" si="7"/>
        <v>119</v>
      </c>
      <c r="I89" s="23">
        <f t="shared" si="7"/>
        <v>358804</v>
      </c>
      <c r="J89" s="56">
        <f t="shared" si="5"/>
        <v>38</v>
      </c>
      <c r="K89" s="57">
        <f t="shared" si="6"/>
        <v>50</v>
      </c>
    </row>
    <row r="90" spans="1:11" x14ac:dyDescent="0.15">
      <c r="A90" s="7" t="s">
        <v>172</v>
      </c>
      <c r="B90" s="7" t="s">
        <v>210</v>
      </c>
      <c r="C90" s="52" t="s">
        <v>173</v>
      </c>
      <c r="D90" s="22">
        <v>114</v>
      </c>
      <c r="E90" s="53">
        <v>90025</v>
      </c>
      <c r="F90" s="53">
        <v>233</v>
      </c>
      <c r="G90" s="54">
        <v>2020209</v>
      </c>
      <c r="H90" s="55">
        <f t="shared" si="7"/>
        <v>347</v>
      </c>
      <c r="I90" s="23">
        <f t="shared" si="7"/>
        <v>2110234</v>
      </c>
      <c r="J90" s="56">
        <f t="shared" si="5"/>
        <v>15</v>
      </c>
      <c r="K90" s="57">
        <f t="shared" si="6"/>
        <v>16</v>
      </c>
    </row>
    <row r="91" spans="1:11" x14ac:dyDescent="0.15">
      <c r="A91" s="7" t="s">
        <v>174</v>
      </c>
      <c r="B91" s="7" t="s">
        <v>210</v>
      </c>
      <c r="C91" s="52" t="s">
        <v>175</v>
      </c>
      <c r="D91" s="22">
        <v>19</v>
      </c>
      <c r="E91" s="53">
        <v>58156</v>
      </c>
      <c r="F91" s="53">
        <v>195</v>
      </c>
      <c r="G91" s="54">
        <v>1907156</v>
      </c>
      <c r="H91" s="55">
        <f t="shared" si="7"/>
        <v>214</v>
      </c>
      <c r="I91" s="23">
        <f t="shared" si="7"/>
        <v>1965312</v>
      </c>
      <c r="J91" s="56">
        <f t="shared" si="5"/>
        <v>21</v>
      </c>
      <c r="K91" s="57">
        <f t="shared" si="6"/>
        <v>17</v>
      </c>
    </row>
    <row r="92" spans="1:11" x14ac:dyDescent="0.15">
      <c r="A92" s="7" t="s">
        <v>176</v>
      </c>
      <c r="B92" s="7" t="s">
        <v>210</v>
      </c>
      <c r="C92" s="52" t="s">
        <v>177</v>
      </c>
      <c r="D92" s="22">
        <v>42</v>
      </c>
      <c r="E92" s="53">
        <v>18222</v>
      </c>
      <c r="F92" s="53">
        <v>75</v>
      </c>
      <c r="G92" s="54">
        <v>306572</v>
      </c>
      <c r="H92" s="55">
        <f t="shared" si="7"/>
        <v>117</v>
      </c>
      <c r="I92" s="23">
        <f t="shared" si="7"/>
        <v>324794</v>
      </c>
      <c r="J92" s="56">
        <f t="shared" si="5"/>
        <v>39</v>
      </c>
      <c r="K92" s="57">
        <f t="shared" si="6"/>
        <v>53</v>
      </c>
    </row>
    <row r="93" spans="1:11" x14ac:dyDescent="0.15">
      <c r="A93" s="7" t="s">
        <v>178</v>
      </c>
      <c r="B93" s="7" t="s">
        <v>210</v>
      </c>
      <c r="C93" s="52" t="s">
        <v>179</v>
      </c>
      <c r="D93" s="22">
        <v>48</v>
      </c>
      <c r="E93" s="53">
        <v>33860</v>
      </c>
      <c r="F93" s="53">
        <v>131</v>
      </c>
      <c r="G93" s="54">
        <v>863237</v>
      </c>
      <c r="H93" s="55">
        <f t="shared" si="7"/>
        <v>179</v>
      </c>
      <c r="I93" s="23">
        <f t="shared" si="7"/>
        <v>897097</v>
      </c>
      <c r="J93" s="56">
        <f t="shared" si="5"/>
        <v>23</v>
      </c>
      <c r="K93" s="57">
        <f t="shared" si="6"/>
        <v>28</v>
      </c>
    </row>
    <row r="94" spans="1:11" x14ac:dyDescent="0.15">
      <c r="A94" s="7" t="s">
        <v>180</v>
      </c>
      <c r="B94" s="7" t="s">
        <v>210</v>
      </c>
      <c r="C94" s="52" t="s">
        <v>181</v>
      </c>
      <c r="D94" s="22">
        <v>41</v>
      </c>
      <c r="E94" s="53">
        <v>65332</v>
      </c>
      <c r="F94" s="53">
        <v>236</v>
      </c>
      <c r="G94" s="54">
        <v>1036876</v>
      </c>
      <c r="H94" s="55">
        <f t="shared" si="7"/>
        <v>277</v>
      </c>
      <c r="I94" s="23">
        <f t="shared" si="7"/>
        <v>1102208</v>
      </c>
      <c r="J94" s="56">
        <f t="shared" si="5"/>
        <v>17</v>
      </c>
      <c r="K94" s="57">
        <f t="shared" si="6"/>
        <v>25</v>
      </c>
    </row>
    <row r="95" spans="1:11" x14ac:dyDescent="0.15">
      <c r="A95" s="7" t="s">
        <v>182</v>
      </c>
      <c r="B95" s="7" t="s">
        <v>207</v>
      </c>
      <c r="C95" s="52" t="s">
        <v>183</v>
      </c>
      <c r="D95" s="22">
        <v>5</v>
      </c>
      <c r="E95" s="53">
        <v>2846</v>
      </c>
      <c r="F95" s="53">
        <v>6</v>
      </c>
      <c r="G95" s="54">
        <v>9077</v>
      </c>
      <c r="H95" s="55">
        <f t="shared" si="7"/>
        <v>11</v>
      </c>
      <c r="I95" s="23">
        <f t="shared" si="7"/>
        <v>11923</v>
      </c>
      <c r="J95" s="56">
        <f t="shared" si="5"/>
        <v>70</v>
      </c>
      <c r="K95" s="57">
        <f t="shared" si="6"/>
        <v>74</v>
      </c>
    </row>
    <row r="96" spans="1:11" ht="14.25" thickBot="1" x14ac:dyDescent="0.2">
      <c r="A96" s="7" t="s">
        <v>184</v>
      </c>
      <c r="B96" s="7" t="s">
        <v>210</v>
      </c>
      <c r="C96" s="52" t="s">
        <v>185</v>
      </c>
      <c r="D96" s="29">
        <v>37</v>
      </c>
      <c r="E96" s="66">
        <v>37862</v>
      </c>
      <c r="F96" s="66">
        <v>129</v>
      </c>
      <c r="G96" s="67">
        <v>883721</v>
      </c>
      <c r="H96" s="68">
        <f t="shared" si="7"/>
        <v>166</v>
      </c>
      <c r="I96" s="30">
        <f t="shared" si="7"/>
        <v>921583</v>
      </c>
      <c r="J96" s="69">
        <f t="shared" si="5"/>
        <v>28</v>
      </c>
      <c r="K96" s="70">
        <f t="shared" si="6"/>
        <v>27</v>
      </c>
    </row>
    <row r="97" spans="1:9" ht="14.25" thickBot="1" x14ac:dyDescent="0.2">
      <c r="A97" s="34"/>
      <c r="B97" s="34"/>
      <c r="C97" s="34"/>
    </row>
    <row r="98" spans="1:9" ht="14.25" thickBot="1" x14ac:dyDescent="0.2">
      <c r="C98" s="185" t="s">
        <v>352</v>
      </c>
      <c r="D98" s="186">
        <f>SUM(D11:D96)</f>
        <v>2838</v>
      </c>
      <c r="E98" s="186">
        <f t="shared" ref="E98:G98" si="8">SUM(E11:E96)</f>
        <v>5966431</v>
      </c>
      <c r="F98" s="186">
        <f t="shared" si="8"/>
        <v>13243</v>
      </c>
      <c r="G98" s="186">
        <f t="shared" si="8"/>
        <v>170310139</v>
      </c>
      <c r="H98" s="186">
        <f t="shared" ref="H98:I98" si="9">SUM(H11:H96)</f>
        <v>16081</v>
      </c>
      <c r="I98" s="187">
        <f t="shared" si="9"/>
        <v>176276570</v>
      </c>
    </row>
  </sheetData>
  <autoFilter ref="A10:K10" xr:uid="{00000000-0009-0000-0000-000007000000}"/>
  <mergeCells count="1">
    <mergeCell ref="D9:K9"/>
  </mergeCells>
  <phoneticPr fontId="1"/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scale="60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L98"/>
  <sheetViews>
    <sheetView view="pageBreakPreview" zoomScaleNormal="100" zoomScaleSheetLayoutView="100" workbookViewId="0">
      <pane xSplit="3" ySplit="10" topLeftCell="D11" activePane="bottomRight" state="frozen"/>
      <selection activeCell="I98" sqref="I98"/>
      <selection pane="topRight" activeCell="I98" sqref="I98"/>
      <selection pane="bottomLeft" activeCell="I98" sqref="I98"/>
      <selection pane="bottomRight" activeCell="I98" sqref="I98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11.875" style="34" customWidth="1"/>
    <col min="5" max="5" width="15.5" style="34" customWidth="1"/>
    <col min="6" max="6" width="11.875" style="34" customWidth="1"/>
    <col min="7" max="7" width="15.5" style="34" customWidth="1"/>
    <col min="8" max="8" width="11.375" style="34" customWidth="1"/>
    <col min="9" max="9" width="15.5" style="34" customWidth="1"/>
    <col min="10" max="11" width="11.375" style="34" customWidth="1"/>
    <col min="12" max="13" width="11.625" bestFit="1" customWidth="1"/>
  </cols>
  <sheetData>
    <row r="1" spans="1:12" ht="24" customHeight="1" thickBot="1" x14ac:dyDescent="0.2">
      <c r="A1" s="1" t="s">
        <v>3</v>
      </c>
      <c r="B1" s="1"/>
      <c r="C1" s="1"/>
      <c r="D1"/>
      <c r="E1"/>
      <c r="F1"/>
      <c r="G1"/>
      <c r="H1"/>
      <c r="I1"/>
      <c r="J1"/>
      <c r="K1"/>
      <c r="L1" s="80" t="s">
        <v>187</v>
      </c>
    </row>
    <row r="2" spans="1:12" ht="24" customHeight="1" x14ac:dyDescent="0.15">
      <c r="A2" s="1" t="s">
        <v>227</v>
      </c>
      <c r="B2" s="1"/>
      <c r="C2" s="1"/>
      <c r="D2"/>
      <c r="E2"/>
      <c r="F2"/>
      <c r="G2"/>
      <c r="H2"/>
      <c r="I2"/>
      <c r="J2"/>
      <c r="K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ht="35.25" customHeight="1" thickBot="1" x14ac:dyDescent="0.2">
      <c r="C4" s="8"/>
      <c r="D4" s="9" t="s">
        <v>4</v>
      </c>
      <c r="E4" s="10" t="s">
        <v>223</v>
      </c>
      <c r="F4" s="11" t="s">
        <v>5</v>
      </c>
      <c r="G4" s="113" t="s">
        <v>221</v>
      </c>
      <c r="H4" s="115" t="s">
        <v>6</v>
      </c>
      <c r="I4" s="116" t="s">
        <v>222</v>
      </c>
      <c r="J4" s="12" t="s">
        <v>7</v>
      </c>
      <c r="K4" s="13" t="s">
        <v>8</v>
      </c>
    </row>
    <row r="5" spans="1:12" x14ac:dyDescent="0.15">
      <c r="C5" s="14" t="s">
        <v>1</v>
      </c>
      <c r="D5" s="15">
        <f>INDEX(D11:D96,MATCH($C$5,$C$11:$C$96,0),0)</f>
        <v>7</v>
      </c>
      <c r="E5" s="16">
        <f>INDEX(E11:E96,MATCH($C$5,$C$11:$C$96,0),0)</f>
        <v>15616</v>
      </c>
      <c r="F5" s="16">
        <f>INDEX(F11:F96,MATCH($C$5,$C$11:$C$96,0),0)</f>
        <v>64</v>
      </c>
      <c r="G5" s="19">
        <f>INDEX(G11:G96,MATCH($C$5,$C$11:$C$96,0),0)</f>
        <v>456402</v>
      </c>
      <c r="H5" s="18">
        <f t="shared" ref="H5:I5" si="0">SUM(D5,F5)</f>
        <v>71</v>
      </c>
      <c r="I5" s="17">
        <f t="shared" si="0"/>
        <v>472018</v>
      </c>
      <c r="J5" s="114">
        <f>INDEX(J11:J96,MATCH($C$5,$C$11:$C$96,0),0)</f>
        <v>49</v>
      </c>
      <c r="K5" s="20">
        <f>INDEX(K11:K96,MATCH($C$5,$C$11:$C$96,0),0)</f>
        <v>46</v>
      </c>
    </row>
    <row r="6" spans="1:12" x14ac:dyDescent="0.15">
      <c r="C6" s="21" t="s">
        <v>9</v>
      </c>
      <c r="D6" s="93">
        <f>ROUND(SUMIF($B$11:$B$96,"G",D11:D96)/(COUNTIFS(B11:B96,"G",D11:D96,"&lt;&gt;")),1)</f>
        <v>38</v>
      </c>
      <c r="E6" s="94">
        <f>ROUND(SUMIF($B$11:$B$96,"G",E11:E96)/(COUNTIFS(B11:B96,"G",D11:D96,"&lt;&gt;")),1)</f>
        <v>42913.2</v>
      </c>
      <c r="F6" s="94">
        <f>ROUND(SUMIF($B$11:$B$96,"G",F11:F96)/(COUNTIFS(B11:B96,"G",D11:D96,"&lt;&gt;")),1)</f>
        <v>129.4</v>
      </c>
      <c r="G6" s="95">
        <f>ROUND(SUMIF($B$11:$B$96,"G",G11:G96)/(COUNTIFS(B11:B96,"G",D11:D96,"&lt;&gt;")),1)</f>
        <v>905731.8</v>
      </c>
      <c r="H6" s="96">
        <f>ROUND(SUM(D6,F6),1)</f>
        <v>167.4</v>
      </c>
      <c r="I6" s="97">
        <f>ROUND(SUM(E6,G6),1)</f>
        <v>948645</v>
      </c>
      <c r="J6" s="26"/>
      <c r="K6" s="27"/>
    </row>
    <row r="7" spans="1:12" ht="14.25" thickBot="1" x14ac:dyDescent="0.2">
      <c r="C7" s="28" t="s">
        <v>10</v>
      </c>
      <c r="D7" s="98">
        <f>ROUND(AVERAGE(D11:D96),1)</f>
        <v>32</v>
      </c>
      <c r="E7" s="99">
        <f>ROUND(AVERAGE(E11:E96),1)</f>
        <v>62713.9</v>
      </c>
      <c r="F7" s="99">
        <f>ROUND(AVERAGE(F11:F96),1)</f>
        <v>158.5</v>
      </c>
      <c r="G7" s="100">
        <f>ROUND(AVERAGE(G11:G96),1)</f>
        <v>2125869.9</v>
      </c>
      <c r="H7" s="101">
        <f>ROUND(SUM(D7,F7),1)</f>
        <v>190.5</v>
      </c>
      <c r="I7" s="102">
        <f>ROUND(SUM(E7,G7),1)</f>
        <v>2188583.7999999998</v>
      </c>
      <c r="J7" s="31"/>
      <c r="K7" s="32"/>
    </row>
    <row r="8" spans="1:12" ht="21" customHeight="1" thickBot="1" x14ac:dyDescent="0.2">
      <c r="D8" s="33"/>
    </row>
    <row r="9" spans="1:12" ht="21" customHeight="1" x14ac:dyDescent="0.15">
      <c r="D9" s="233" t="str" cm="1">
        <f t="array" aca="1" ref="D9" ca="1">RIGHT(CELL("filename",A1),4)&amp;"年度（基準日：４月１日～３月31日）"</f>
        <v>2020年度（基準日：４月１日～３月31日）</v>
      </c>
      <c r="E9" s="234"/>
      <c r="F9" s="234"/>
      <c r="G9" s="234"/>
      <c r="H9" s="234"/>
      <c r="I9" s="234"/>
      <c r="J9" s="234"/>
      <c r="K9" s="235"/>
    </row>
    <row r="10" spans="1:12" ht="33.75" customHeight="1" x14ac:dyDescent="0.15">
      <c r="A10" s="35" t="s">
        <v>11</v>
      </c>
      <c r="B10" s="36" t="s">
        <v>12</v>
      </c>
      <c r="C10" s="37" t="s">
        <v>13</v>
      </c>
      <c r="D10" s="38" t="s">
        <v>4</v>
      </c>
      <c r="E10" s="39" t="s">
        <v>220</v>
      </c>
      <c r="F10" s="39" t="s">
        <v>5</v>
      </c>
      <c r="G10" s="40" t="s">
        <v>221</v>
      </c>
      <c r="H10" s="41" t="s">
        <v>6</v>
      </c>
      <c r="I10" s="42" t="s">
        <v>222</v>
      </c>
      <c r="J10" s="43" t="s">
        <v>7</v>
      </c>
      <c r="K10" s="44" t="s">
        <v>8</v>
      </c>
    </row>
    <row r="11" spans="1:12" x14ac:dyDescent="0.15">
      <c r="A11" s="7" t="s">
        <v>18</v>
      </c>
      <c r="B11" s="7" t="s">
        <v>205</v>
      </c>
      <c r="C11" s="46" t="s">
        <v>19</v>
      </c>
      <c r="D11" s="47">
        <v>61</v>
      </c>
      <c r="E11" s="48">
        <v>80131</v>
      </c>
      <c r="F11" s="48">
        <v>582</v>
      </c>
      <c r="G11" s="49">
        <v>6397775</v>
      </c>
      <c r="H11" s="24">
        <f t="shared" ref="H11:I26" si="1">SUM(D11,F11)</f>
        <v>643</v>
      </c>
      <c r="I11" s="25">
        <f t="shared" si="1"/>
        <v>6477906</v>
      </c>
      <c r="J11" s="50">
        <f t="shared" ref="J11:J74" si="2">_xlfn.RANK.EQ(H11,$H$11:$H$96,0)</f>
        <v>7</v>
      </c>
      <c r="K11" s="51">
        <f t="shared" ref="K11:K74" si="3">_xlfn.RANK.EQ(I11,$I$11:$I$96,0)</f>
        <v>8</v>
      </c>
    </row>
    <row r="12" spans="1:12" x14ac:dyDescent="0.15">
      <c r="A12" s="7" t="s">
        <v>20</v>
      </c>
      <c r="B12" s="7" t="s">
        <v>206</v>
      </c>
      <c r="C12" s="46" t="s">
        <v>21</v>
      </c>
      <c r="D12" s="47">
        <v>0</v>
      </c>
      <c r="E12" s="48">
        <v>0</v>
      </c>
      <c r="F12" s="48">
        <v>6</v>
      </c>
      <c r="G12" s="49">
        <v>9040</v>
      </c>
      <c r="H12" s="24">
        <f t="shared" si="1"/>
        <v>6</v>
      </c>
      <c r="I12" s="25">
        <f t="shared" si="1"/>
        <v>9040</v>
      </c>
      <c r="J12" s="50">
        <f t="shared" si="2"/>
        <v>72</v>
      </c>
      <c r="K12" s="51">
        <f t="shared" si="3"/>
        <v>75</v>
      </c>
    </row>
    <row r="13" spans="1:12" x14ac:dyDescent="0.15">
      <c r="A13" s="7" t="s">
        <v>22</v>
      </c>
      <c r="B13" s="7" t="s">
        <v>207</v>
      </c>
      <c r="C13" s="46" t="s">
        <v>23</v>
      </c>
      <c r="D13" s="47">
        <v>8</v>
      </c>
      <c r="E13" s="48">
        <v>13347</v>
      </c>
      <c r="F13" s="48">
        <v>29</v>
      </c>
      <c r="G13" s="49">
        <v>112029</v>
      </c>
      <c r="H13" s="24">
        <f t="shared" si="1"/>
        <v>37</v>
      </c>
      <c r="I13" s="25">
        <f t="shared" si="1"/>
        <v>125376</v>
      </c>
      <c r="J13" s="50">
        <f t="shared" si="2"/>
        <v>60</v>
      </c>
      <c r="K13" s="51">
        <f t="shared" si="3"/>
        <v>63</v>
      </c>
    </row>
    <row r="14" spans="1:12" x14ac:dyDescent="0.15">
      <c r="A14" s="45" t="s">
        <v>24</v>
      </c>
      <c r="B14" s="45" t="s">
        <v>208</v>
      </c>
      <c r="C14" s="46" t="s">
        <v>25</v>
      </c>
      <c r="D14" s="47">
        <v>0</v>
      </c>
      <c r="E14" s="48">
        <v>0</v>
      </c>
      <c r="F14" s="48">
        <v>1</v>
      </c>
      <c r="G14" s="49">
        <v>343</v>
      </c>
      <c r="H14" s="24">
        <f t="shared" si="1"/>
        <v>1</v>
      </c>
      <c r="I14" s="25">
        <f t="shared" si="1"/>
        <v>343</v>
      </c>
      <c r="J14" s="50">
        <f t="shared" si="2"/>
        <v>82</v>
      </c>
      <c r="K14" s="51">
        <f t="shared" si="3"/>
        <v>84</v>
      </c>
    </row>
    <row r="15" spans="1:12" x14ac:dyDescent="0.15">
      <c r="A15" s="7" t="s">
        <v>26</v>
      </c>
      <c r="B15" s="7" t="s">
        <v>207</v>
      </c>
      <c r="C15" s="46" t="s">
        <v>27</v>
      </c>
      <c r="D15" s="47">
        <v>4</v>
      </c>
      <c r="E15" s="48">
        <v>7073</v>
      </c>
      <c r="F15" s="48">
        <v>28</v>
      </c>
      <c r="G15" s="49">
        <v>49351</v>
      </c>
      <c r="H15" s="24">
        <f t="shared" si="1"/>
        <v>32</v>
      </c>
      <c r="I15" s="25">
        <f t="shared" si="1"/>
        <v>56424</v>
      </c>
      <c r="J15" s="50">
        <f t="shared" si="2"/>
        <v>64</v>
      </c>
      <c r="K15" s="51">
        <f t="shared" si="3"/>
        <v>66</v>
      </c>
    </row>
    <row r="16" spans="1:12" x14ac:dyDescent="0.15">
      <c r="A16" s="7" t="s">
        <v>28</v>
      </c>
      <c r="B16" s="7" t="s">
        <v>207</v>
      </c>
      <c r="C16" s="46" t="s">
        <v>29</v>
      </c>
      <c r="D16" s="47">
        <v>0</v>
      </c>
      <c r="E16" s="48">
        <v>0</v>
      </c>
      <c r="F16" s="48">
        <v>17</v>
      </c>
      <c r="G16" s="49">
        <v>142399</v>
      </c>
      <c r="H16" s="24">
        <f t="shared" si="1"/>
        <v>17</v>
      </c>
      <c r="I16" s="25">
        <f t="shared" si="1"/>
        <v>142399</v>
      </c>
      <c r="J16" s="50">
        <f t="shared" si="2"/>
        <v>67</v>
      </c>
      <c r="K16" s="51">
        <f t="shared" si="3"/>
        <v>62</v>
      </c>
    </row>
    <row r="17" spans="1:11" x14ac:dyDescent="0.15">
      <c r="A17" s="7" t="s">
        <v>30</v>
      </c>
      <c r="B17" s="7" t="s">
        <v>209</v>
      </c>
      <c r="C17" s="46" t="s">
        <v>31</v>
      </c>
      <c r="D17" s="47">
        <v>26</v>
      </c>
      <c r="E17" s="48">
        <v>8859</v>
      </c>
      <c r="F17" s="48">
        <v>43</v>
      </c>
      <c r="G17" s="49">
        <v>29294</v>
      </c>
      <c r="H17" s="24">
        <f t="shared" si="1"/>
        <v>69</v>
      </c>
      <c r="I17" s="25">
        <f t="shared" si="1"/>
        <v>38153</v>
      </c>
      <c r="J17" s="50">
        <f t="shared" si="2"/>
        <v>50</v>
      </c>
      <c r="K17" s="51">
        <f t="shared" si="3"/>
        <v>69</v>
      </c>
    </row>
    <row r="18" spans="1:11" x14ac:dyDescent="0.15">
      <c r="A18" s="7" t="s">
        <v>32</v>
      </c>
      <c r="B18" s="7" t="s">
        <v>210</v>
      </c>
      <c r="C18" s="46" t="s">
        <v>33</v>
      </c>
      <c r="D18" s="47">
        <v>16</v>
      </c>
      <c r="E18" s="48">
        <v>13584</v>
      </c>
      <c r="F18" s="48">
        <v>73</v>
      </c>
      <c r="G18" s="49">
        <v>649952</v>
      </c>
      <c r="H18" s="24">
        <f t="shared" si="1"/>
        <v>89</v>
      </c>
      <c r="I18" s="25">
        <f t="shared" si="1"/>
        <v>663536</v>
      </c>
      <c r="J18" s="50">
        <f t="shared" si="2"/>
        <v>45</v>
      </c>
      <c r="K18" s="51">
        <f t="shared" si="3"/>
        <v>36</v>
      </c>
    </row>
    <row r="19" spans="1:11" x14ac:dyDescent="0.15">
      <c r="A19" s="7" t="s">
        <v>34</v>
      </c>
      <c r="B19" s="7" t="s">
        <v>211</v>
      </c>
      <c r="C19" s="46" t="s">
        <v>35</v>
      </c>
      <c r="D19" s="47">
        <v>5</v>
      </c>
      <c r="E19" s="48">
        <v>3283</v>
      </c>
      <c r="F19" s="48">
        <v>42</v>
      </c>
      <c r="G19" s="49">
        <v>197527</v>
      </c>
      <c r="H19" s="24">
        <f t="shared" si="1"/>
        <v>47</v>
      </c>
      <c r="I19" s="25">
        <f t="shared" si="1"/>
        <v>200810</v>
      </c>
      <c r="J19" s="50">
        <f t="shared" si="2"/>
        <v>59</v>
      </c>
      <c r="K19" s="51">
        <f t="shared" si="3"/>
        <v>61</v>
      </c>
    </row>
    <row r="20" spans="1:11" x14ac:dyDescent="0.15">
      <c r="A20" s="45" t="s">
        <v>36</v>
      </c>
      <c r="B20" s="45" t="s">
        <v>205</v>
      </c>
      <c r="C20" s="46" t="s">
        <v>37</v>
      </c>
      <c r="D20" s="47">
        <v>47</v>
      </c>
      <c r="E20" s="48">
        <v>110729</v>
      </c>
      <c r="F20" s="48">
        <v>723</v>
      </c>
      <c r="G20" s="49">
        <v>13813722</v>
      </c>
      <c r="H20" s="24">
        <f t="shared" si="1"/>
        <v>770</v>
      </c>
      <c r="I20" s="25">
        <f t="shared" si="1"/>
        <v>13924451</v>
      </c>
      <c r="J20" s="50">
        <f t="shared" si="2"/>
        <v>5</v>
      </c>
      <c r="K20" s="51">
        <f t="shared" si="3"/>
        <v>4</v>
      </c>
    </row>
    <row r="21" spans="1:11" x14ac:dyDescent="0.15">
      <c r="A21" s="45" t="s">
        <v>38</v>
      </c>
      <c r="B21" s="45" t="s">
        <v>206</v>
      </c>
      <c r="C21" s="46" t="s">
        <v>39</v>
      </c>
      <c r="D21" s="47">
        <v>0</v>
      </c>
      <c r="E21" s="48">
        <v>0</v>
      </c>
      <c r="F21" s="48">
        <v>1</v>
      </c>
      <c r="G21" s="49">
        <v>368</v>
      </c>
      <c r="H21" s="24">
        <f t="shared" si="1"/>
        <v>1</v>
      </c>
      <c r="I21" s="25">
        <f t="shared" si="1"/>
        <v>368</v>
      </c>
      <c r="J21" s="50">
        <f t="shared" si="2"/>
        <v>82</v>
      </c>
      <c r="K21" s="51">
        <f t="shared" si="3"/>
        <v>82</v>
      </c>
    </row>
    <row r="22" spans="1:11" x14ac:dyDescent="0.15">
      <c r="A22" s="7" t="s">
        <v>40</v>
      </c>
      <c r="B22" s="7" t="s">
        <v>210</v>
      </c>
      <c r="C22" s="46" t="s">
        <v>41</v>
      </c>
      <c r="D22" s="47">
        <v>40</v>
      </c>
      <c r="E22" s="48">
        <v>20793</v>
      </c>
      <c r="F22" s="48">
        <v>84</v>
      </c>
      <c r="G22" s="49">
        <v>282751</v>
      </c>
      <c r="H22" s="24">
        <f t="shared" si="1"/>
        <v>124</v>
      </c>
      <c r="I22" s="25">
        <f t="shared" si="1"/>
        <v>303544</v>
      </c>
      <c r="J22" s="50">
        <f t="shared" si="2"/>
        <v>39</v>
      </c>
      <c r="K22" s="51">
        <f t="shared" si="3"/>
        <v>54</v>
      </c>
    </row>
    <row r="23" spans="1:11" x14ac:dyDescent="0.15">
      <c r="A23" s="7" t="s">
        <v>42</v>
      </c>
      <c r="B23" s="7" t="s">
        <v>210</v>
      </c>
      <c r="C23" s="46" t="s">
        <v>43</v>
      </c>
      <c r="D23" s="47">
        <v>43</v>
      </c>
      <c r="E23" s="48">
        <v>49186</v>
      </c>
      <c r="F23" s="48">
        <v>123</v>
      </c>
      <c r="G23" s="49">
        <v>1166930</v>
      </c>
      <c r="H23" s="24">
        <f t="shared" si="1"/>
        <v>166</v>
      </c>
      <c r="I23" s="25">
        <f t="shared" si="1"/>
        <v>1216116</v>
      </c>
      <c r="J23" s="50">
        <f t="shared" si="2"/>
        <v>26</v>
      </c>
      <c r="K23" s="51">
        <f t="shared" si="3"/>
        <v>23</v>
      </c>
    </row>
    <row r="24" spans="1:11" x14ac:dyDescent="0.15">
      <c r="A24" s="7" t="s">
        <v>44</v>
      </c>
      <c r="B24" s="7" t="s">
        <v>208</v>
      </c>
      <c r="C24" s="46" t="s">
        <v>45</v>
      </c>
      <c r="D24" s="47">
        <v>9</v>
      </c>
      <c r="E24" s="48">
        <v>6657</v>
      </c>
      <c r="F24" s="48">
        <v>39</v>
      </c>
      <c r="G24" s="49">
        <v>220381</v>
      </c>
      <c r="H24" s="24">
        <f t="shared" si="1"/>
        <v>48</v>
      </c>
      <c r="I24" s="25">
        <f t="shared" si="1"/>
        <v>227038</v>
      </c>
      <c r="J24" s="50">
        <f t="shared" si="2"/>
        <v>58</v>
      </c>
      <c r="K24" s="51">
        <f t="shared" si="3"/>
        <v>57</v>
      </c>
    </row>
    <row r="25" spans="1:11" x14ac:dyDescent="0.15">
      <c r="A25" s="7" t="s">
        <v>46</v>
      </c>
      <c r="B25" s="7" t="s">
        <v>211</v>
      </c>
      <c r="C25" s="46" t="s">
        <v>47</v>
      </c>
      <c r="D25" s="47">
        <v>5</v>
      </c>
      <c r="E25" s="48">
        <v>5736</v>
      </c>
      <c r="F25" s="48">
        <v>46</v>
      </c>
      <c r="G25" s="49">
        <v>547402</v>
      </c>
      <c r="H25" s="24">
        <f t="shared" si="1"/>
        <v>51</v>
      </c>
      <c r="I25" s="25">
        <f t="shared" si="1"/>
        <v>553138</v>
      </c>
      <c r="J25" s="50">
        <f t="shared" si="2"/>
        <v>57</v>
      </c>
      <c r="K25" s="51">
        <f t="shared" si="3"/>
        <v>42</v>
      </c>
    </row>
    <row r="26" spans="1:11" x14ac:dyDescent="0.15">
      <c r="A26" s="7" t="s">
        <v>48</v>
      </c>
      <c r="B26" s="7" t="s">
        <v>205</v>
      </c>
      <c r="C26" s="46" t="s">
        <v>49</v>
      </c>
      <c r="D26" s="47">
        <v>42</v>
      </c>
      <c r="E26" s="48">
        <v>203232</v>
      </c>
      <c r="F26" s="48">
        <v>345</v>
      </c>
      <c r="G26" s="49">
        <v>4856476</v>
      </c>
      <c r="H26" s="24">
        <f t="shared" si="1"/>
        <v>387</v>
      </c>
      <c r="I26" s="25">
        <f t="shared" si="1"/>
        <v>5059708</v>
      </c>
      <c r="J26" s="50">
        <f t="shared" si="2"/>
        <v>12</v>
      </c>
      <c r="K26" s="51">
        <f t="shared" si="3"/>
        <v>9</v>
      </c>
    </row>
    <row r="27" spans="1:11" x14ac:dyDescent="0.15">
      <c r="A27" s="7" t="s">
        <v>50</v>
      </c>
      <c r="B27" s="7" t="s">
        <v>208</v>
      </c>
      <c r="C27" s="46" t="s">
        <v>51</v>
      </c>
      <c r="D27" s="47">
        <v>1</v>
      </c>
      <c r="E27" s="48">
        <v>208</v>
      </c>
      <c r="F27" s="48">
        <v>3</v>
      </c>
      <c r="G27" s="49">
        <v>6513</v>
      </c>
      <c r="H27" s="24">
        <f t="shared" ref="H27:I63" si="4">SUM(D27,F27)</f>
        <v>4</v>
      </c>
      <c r="I27" s="25">
        <f t="shared" si="4"/>
        <v>6721</v>
      </c>
      <c r="J27" s="50">
        <f t="shared" si="2"/>
        <v>75</v>
      </c>
      <c r="K27" s="51">
        <f t="shared" si="3"/>
        <v>76</v>
      </c>
    </row>
    <row r="28" spans="1:11" x14ac:dyDescent="0.15">
      <c r="A28" s="7" t="s">
        <v>52</v>
      </c>
      <c r="B28" s="7" t="s">
        <v>211</v>
      </c>
      <c r="C28" s="46" t="s">
        <v>53</v>
      </c>
      <c r="D28" s="47">
        <v>13</v>
      </c>
      <c r="E28" s="48">
        <v>26496</v>
      </c>
      <c r="F28" s="48">
        <v>43</v>
      </c>
      <c r="G28" s="49">
        <v>239857</v>
      </c>
      <c r="H28" s="24">
        <f t="shared" si="4"/>
        <v>56</v>
      </c>
      <c r="I28" s="25">
        <f t="shared" si="4"/>
        <v>266353</v>
      </c>
      <c r="J28" s="50">
        <f t="shared" si="2"/>
        <v>55</v>
      </c>
      <c r="K28" s="51">
        <f t="shared" si="3"/>
        <v>56</v>
      </c>
    </row>
    <row r="29" spans="1:11" x14ac:dyDescent="0.15">
      <c r="A29" s="7" t="s">
        <v>54</v>
      </c>
      <c r="B29" s="7" t="s">
        <v>210</v>
      </c>
      <c r="C29" s="46" t="s">
        <v>55</v>
      </c>
      <c r="D29" s="47">
        <v>31</v>
      </c>
      <c r="E29" s="48">
        <v>35914</v>
      </c>
      <c r="F29" s="48">
        <v>125</v>
      </c>
      <c r="G29" s="49">
        <v>528504</v>
      </c>
      <c r="H29" s="24">
        <f t="shared" si="4"/>
        <v>156</v>
      </c>
      <c r="I29" s="25">
        <f t="shared" si="4"/>
        <v>564418</v>
      </c>
      <c r="J29" s="50">
        <f t="shared" si="2"/>
        <v>31</v>
      </c>
      <c r="K29" s="51">
        <f t="shared" si="3"/>
        <v>41</v>
      </c>
    </row>
    <row r="30" spans="1:11" x14ac:dyDescent="0.15">
      <c r="A30" s="7" t="s">
        <v>56</v>
      </c>
      <c r="B30" s="7" t="s">
        <v>211</v>
      </c>
      <c r="C30" s="46" t="s">
        <v>57</v>
      </c>
      <c r="D30" s="47">
        <v>10</v>
      </c>
      <c r="E30" s="48">
        <v>10728</v>
      </c>
      <c r="F30" s="48">
        <v>43</v>
      </c>
      <c r="G30" s="49">
        <v>305412</v>
      </c>
      <c r="H30" s="24">
        <f t="shared" si="4"/>
        <v>53</v>
      </c>
      <c r="I30" s="25">
        <f t="shared" si="4"/>
        <v>316140</v>
      </c>
      <c r="J30" s="50">
        <f t="shared" si="2"/>
        <v>56</v>
      </c>
      <c r="K30" s="51">
        <f t="shared" si="3"/>
        <v>53</v>
      </c>
    </row>
    <row r="31" spans="1:11" x14ac:dyDescent="0.15">
      <c r="A31" s="7" t="s">
        <v>58</v>
      </c>
      <c r="B31" s="7" t="s">
        <v>205</v>
      </c>
      <c r="C31" s="46" t="s">
        <v>59</v>
      </c>
      <c r="D31" s="47">
        <v>86</v>
      </c>
      <c r="E31" s="48">
        <v>280312</v>
      </c>
      <c r="F31" s="48">
        <v>265</v>
      </c>
      <c r="G31" s="49">
        <v>2031922</v>
      </c>
      <c r="H31" s="24">
        <f t="shared" si="4"/>
        <v>351</v>
      </c>
      <c r="I31" s="25">
        <f t="shared" si="4"/>
        <v>2312234</v>
      </c>
      <c r="J31" s="50">
        <f t="shared" si="2"/>
        <v>14</v>
      </c>
      <c r="K31" s="51">
        <f t="shared" si="3"/>
        <v>15</v>
      </c>
    </row>
    <row r="32" spans="1:11" x14ac:dyDescent="0.15">
      <c r="A32" s="7" t="s">
        <v>60</v>
      </c>
      <c r="B32" s="7" t="s">
        <v>205</v>
      </c>
      <c r="C32" s="46" t="s">
        <v>61</v>
      </c>
      <c r="D32" s="47">
        <v>159</v>
      </c>
      <c r="E32" s="48">
        <v>460358</v>
      </c>
      <c r="F32" s="48">
        <v>1773</v>
      </c>
      <c r="G32" s="49">
        <v>39551832</v>
      </c>
      <c r="H32" s="24">
        <f t="shared" si="4"/>
        <v>1932</v>
      </c>
      <c r="I32" s="25">
        <f t="shared" si="4"/>
        <v>40012190</v>
      </c>
      <c r="J32" s="50">
        <f t="shared" si="2"/>
        <v>1</v>
      </c>
      <c r="K32" s="51">
        <f t="shared" si="3"/>
        <v>1</v>
      </c>
    </row>
    <row r="33" spans="1:11" x14ac:dyDescent="0.15">
      <c r="A33" s="7" t="s">
        <v>62</v>
      </c>
      <c r="B33" s="7" t="s">
        <v>209</v>
      </c>
      <c r="C33" s="46" t="s">
        <v>63</v>
      </c>
      <c r="D33" s="47">
        <v>95</v>
      </c>
      <c r="E33" s="48">
        <v>122354</v>
      </c>
      <c r="F33" s="48">
        <v>287</v>
      </c>
      <c r="G33" s="49">
        <v>2993791</v>
      </c>
      <c r="H33" s="24">
        <f t="shared" si="4"/>
        <v>382</v>
      </c>
      <c r="I33" s="25">
        <f t="shared" si="4"/>
        <v>3116145</v>
      </c>
      <c r="J33" s="50">
        <f t="shared" si="2"/>
        <v>13</v>
      </c>
      <c r="K33" s="51">
        <f t="shared" si="3"/>
        <v>11</v>
      </c>
    </row>
    <row r="34" spans="1:11" x14ac:dyDescent="0.15">
      <c r="A34" s="45" t="s">
        <v>64</v>
      </c>
      <c r="B34" s="45" t="s">
        <v>208</v>
      </c>
      <c r="C34" s="46" t="s">
        <v>65</v>
      </c>
      <c r="D34" s="47">
        <v>0</v>
      </c>
      <c r="E34" s="48">
        <v>0</v>
      </c>
      <c r="F34" s="48">
        <v>6</v>
      </c>
      <c r="G34" s="49">
        <v>27142</v>
      </c>
      <c r="H34" s="24">
        <f t="shared" si="4"/>
        <v>6</v>
      </c>
      <c r="I34" s="25">
        <f t="shared" si="4"/>
        <v>27142</v>
      </c>
      <c r="J34" s="50">
        <f t="shared" si="2"/>
        <v>72</v>
      </c>
      <c r="K34" s="51">
        <f t="shared" si="3"/>
        <v>70</v>
      </c>
    </row>
    <row r="35" spans="1:11" x14ac:dyDescent="0.15">
      <c r="A35" s="7" t="s">
        <v>66</v>
      </c>
      <c r="B35" s="7" t="s">
        <v>208</v>
      </c>
      <c r="C35" s="46" t="s">
        <v>67</v>
      </c>
      <c r="D35" s="47">
        <v>3</v>
      </c>
      <c r="E35" s="48">
        <v>312</v>
      </c>
      <c r="F35" s="48">
        <v>22</v>
      </c>
      <c r="G35" s="49">
        <v>46773</v>
      </c>
      <c r="H35" s="24">
        <f t="shared" si="4"/>
        <v>25</v>
      </c>
      <c r="I35" s="25">
        <f t="shared" si="4"/>
        <v>47085</v>
      </c>
      <c r="J35" s="50">
        <f t="shared" si="2"/>
        <v>66</v>
      </c>
      <c r="K35" s="51">
        <f t="shared" si="3"/>
        <v>67</v>
      </c>
    </row>
    <row r="36" spans="1:11" x14ac:dyDescent="0.15">
      <c r="A36" s="7" t="s">
        <v>68</v>
      </c>
      <c r="B36" s="7" t="s">
        <v>207</v>
      </c>
      <c r="C36" s="46" t="s">
        <v>69</v>
      </c>
      <c r="D36" s="47">
        <v>107</v>
      </c>
      <c r="E36" s="48">
        <v>198524</v>
      </c>
      <c r="F36" s="48">
        <v>365</v>
      </c>
      <c r="G36" s="49">
        <v>7331878</v>
      </c>
      <c r="H36" s="24">
        <f t="shared" si="4"/>
        <v>472</v>
      </c>
      <c r="I36" s="25">
        <f t="shared" si="4"/>
        <v>7530402</v>
      </c>
      <c r="J36" s="50">
        <f t="shared" si="2"/>
        <v>8</v>
      </c>
      <c r="K36" s="51">
        <f t="shared" si="3"/>
        <v>7</v>
      </c>
    </row>
    <row r="37" spans="1:11" x14ac:dyDescent="0.15">
      <c r="A37" s="7" t="s">
        <v>70</v>
      </c>
      <c r="B37" s="7" t="s">
        <v>211</v>
      </c>
      <c r="C37" s="46" t="s">
        <v>71</v>
      </c>
      <c r="D37" s="47">
        <v>2</v>
      </c>
      <c r="E37" s="48">
        <v>6430</v>
      </c>
      <c r="F37" s="48">
        <v>25</v>
      </c>
      <c r="G37" s="49">
        <v>214674</v>
      </c>
      <c r="H37" s="24">
        <f t="shared" si="4"/>
        <v>27</v>
      </c>
      <c r="I37" s="25">
        <f t="shared" si="4"/>
        <v>221104</v>
      </c>
      <c r="J37" s="50">
        <f t="shared" si="2"/>
        <v>65</v>
      </c>
      <c r="K37" s="51">
        <f t="shared" si="3"/>
        <v>58</v>
      </c>
    </row>
    <row r="38" spans="1:11" x14ac:dyDescent="0.15">
      <c r="A38" s="7" t="s">
        <v>72</v>
      </c>
      <c r="B38" s="7" t="s">
        <v>206</v>
      </c>
      <c r="C38" s="46" t="s">
        <v>73</v>
      </c>
      <c r="D38" s="47">
        <v>0</v>
      </c>
      <c r="E38" s="48">
        <v>0</v>
      </c>
      <c r="F38" s="48">
        <v>5</v>
      </c>
      <c r="G38" s="49">
        <v>18764</v>
      </c>
      <c r="H38" s="24">
        <f t="shared" si="4"/>
        <v>5</v>
      </c>
      <c r="I38" s="25">
        <f t="shared" si="4"/>
        <v>18764</v>
      </c>
      <c r="J38" s="50">
        <f t="shared" si="2"/>
        <v>74</v>
      </c>
      <c r="K38" s="51">
        <f t="shared" si="3"/>
        <v>73</v>
      </c>
    </row>
    <row r="39" spans="1:11" x14ac:dyDescent="0.15">
      <c r="A39" s="7" t="s">
        <v>74</v>
      </c>
      <c r="B39" s="7" t="s">
        <v>207</v>
      </c>
      <c r="C39" s="46" t="s">
        <v>75</v>
      </c>
      <c r="D39" s="47">
        <v>10</v>
      </c>
      <c r="E39" s="48">
        <v>10086</v>
      </c>
      <c r="F39" s="48">
        <v>151</v>
      </c>
      <c r="G39" s="49">
        <v>1559041</v>
      </c>
      <c r="H39" s="24">
        <f t="shared" si="4"/>
        <v>161</v>
      </c>
      <c r="I39" s="25">
        <f t="shared" si="4"/>
        <v>1569127</v>
      </c>
      <c r="J39" s="50">
        <f t="shared" si="2"/>
        <v>28</v>
      </c>
      <c r="K39" s="51">
        <f t="shared" si="3"/>
        <v>21</v>
      </c>
    </row>
    <row r="40" spans="1:11" x14ac:dyDescent="0.15">
      <c r="A40" s="7" t="s">
        <v>76</v>
      </c>
      <c r="B40" s="7" t="s">
        <v>207</v>
      </c>
      <c r="C40" s="46" t="s">
        <v>77</v>
      </c>
      <c r="D40" s="47">
        <v>7</v>
      </c>
      <c r="E40" s="48">
        <v>18450</v>
      </c>
      <c r="F40" s="48">
        <v>62</v>
      </c>
      <c r="G40" s="49">
        <v>929110</v>
      </c>
      <c r="H40" s="24">
        <f t="shared" si="4"/>
        <v>69</v>
      </c>
      <c r="I40" s="25">
        <f t="shared" si="4"/>
        <v>947560</v>
      </c>
      <c r="J40" s="50">
        <f t="shared" si="2"/>
        <v>50</v>
      </c>
      <c r="K40" s="51">
        <f t="shared" si="3"/>
        <v>27</v>
      </c>
    </row>
    <row r="41" spans="1:11" x14ac:dyDescent="0.15">
      <c r="A41" s="45" t="s">
        <v>78</v>
      </c>
      <c r="B41" s="45" t="s">
        <v>208</v>
      </c>
      <c r="C41" s="46" t="s">
        <v>79</v>
      </c>
      <c r="D41" s="47">
        <v>13</v>
      </c>
      <c r="E41" s="48">
        <v>10969</v>
      </c>
      <c r="F41" s="48">
        <v>23</v>
      </c>
      <c r="G41" s="49">
        <v>108072</v>
      </c>
      <c r="H41" s="24">
        <f t="shared" si="4"/>
        <v>36</v>
      </c>
      <c r="I41" s="25">
        <f t="shared" si="4"/>
        <v>119041</v>
      </c>
      <c r="J41" s="50">
        <f t="shared" si="2"/>
        <v>61</v>
      </c>
      <c r="K41" s="51">
        <f t="shared" si="3"/>
        <v>64</v>
      </c>
    </row>
    <row r="42" spans="1:11" x14ac:dyDescent="0.15">
      <c r="A42" s="45" t="s">
        <v>80</v>
      </c>
      <c r="B42" s="45" t="s">
        <v>212</v>
      </c>
      <c r="C42" s="46" t="s">
        <v>81</v>
      </c>
      <c r="D42" s="47">
        <v>0</v>
      </c>
      <c r="E42" s="48">
        <v>0</v>
      </c>
      <c r="F42" s="48">
        <v>15</v>
      </c>
      <c r="G42" s="49">
        <v>205878</v>
      </c>
      <c r="H42" s="24">
        <f t="shared" si="4"/>
        <v>15</v>
      </c>
      <c r="I42" s="25">
        <f t="shared" si="4"/>
        <v>205878</v>
      </c>
      <c r="J42" s="50">
        <f t="shared" si="2"/>
        <v>68</v>
      </c>
      <c r="K42" s="51">
        <f t="shared" si="3"/>
        <v>60</v>
      </c>
    </row>
    <row r="43" spans="1:11" x14ac:dyDescent="0.15">
      <c r="A43" s="7" t="s">
        <v>82</v>
      </c>
      <c r="B43" s="7" t="s">
        <v>207</v>
      </c>
      <c r="C43" s="46" t="s">
        <v>83</v>
      </c>
      <c r="D43" s="47">
        <v>5</v>
      </c>
      <c r="E43" s="48">
        <v>7700</v>
      </c>
      <c r="F43" s="48">
        <v>61</v>
      </c>
      <c r="G43" s="49">
        <v>533141</v>
      </c>
      <c r="H43" s="24">
        <f t="shared" si="4"/>
        <v>66</v>
      </c>
      <c r="I43" s="25">
        <f t="shared" si="4"/>
        <v>540841</v>
      </c>
      <c r="J43" s="50">
        <f t="shared" si="2"/>
        <v>52</v>
      </c>
      <c r="K43" s="51">
        <f t="shared" si="3"/>
        <v>43</v>
      </c>
    </row>
    <row r="44" spans="1:11" x14ac:dyDescent="0.15">
      <c r="A44" s="7" t="s">
        <v>84</v>
      </c>
      <c r="B44" s="7" t="s">
        <v>211</v>
      </c>
      <c r="C44" s="46" t="s">
        <v>85</v>
      </c>
      <c r="D44" s="47">
        <v>14</v>
      </c>
      <c r="E44" s="48">
        <v>77592</v>
      </c>
      <c r="F44" s="48">
        <v>112</v>
      </c>
      <c r="G44" s="49">
        <v>1662056</v>
      </c>
      <c r="H44" s="24">
        <f t="shared" si="4"/>
        <v>126</v>
      </c>
      <c r="I44" s="25">
        <f t="shared" si="4"/>
        <v>1739648</v>
      </c>
      <c r="J44" s="50">
        <f t="shared" si="2"/>
        <v>38</v>
      </c>
      <c r="K44" s="51">
        <f t="shared" si="3"/>
        <v>19</v>
      </c>
    </row>
    <row r="45" spans="1:11" x14ac:dyDescent="0.15">
      <c r="A45" s="7" t="s">
        <v>86</v>
      </c>
      <c r="B45" s="7" t="s">
        <v>212</v>
      </c>
      <c r="C45" s="46" t="s">
        <v>87</v>
      </c>
      <c r="D45" s="47">
        <v>0</v>
      </c>
      <c r="E45" s="48">
        <v>0</v>
      </c>
      <c r="F45" s="48">
        <v>4</v>
      </c>
      <c r="G45" s="49">
        <v>24254</v>
      </c>
      <c r="H45" s="24">
        <f t="shared" si="4"/>
        <v>4</v>
      </c>
      <c r="I45" s="25">
        <f t="shared" si="4"/>
        <v>24254</v>
      </c>
      <c r="J45" s="50">
        <f t="shared" si="2"/>
        <v>75</v>
      </c>
      <c r="K45" s="51">
        <f t="shared" si="3"/>
        <v>71</v>
      </c>
    </row>
    <row r="46" spans="1:11" x14ac:dyDescent="0.15">
      <c r="A46" s="7" t="s">
        <v>88</v>
      </c>
      <c r="B46" s="7" t="s">
        <v>205</v>
      </c>
      <c r="C46" s="46" t="s">
        <v>89</v>
      </c>
      <c r="D46" s="47">
        <v>48</v>
      </c>
      <c r="E46" s="48">
        <v>85634</v>
      </c>
      <c r="F46" s="48">
        <v>179</v>
      </c>
      <c r="G46" s="49">
        <v>1786830</v>
      </c>
      <c r="H46" s="24">
        <f t="shared" si="4"/>
        <v>227</v>
      </c>
      <c r="I46" s="25">
        <f t="shared" si="4"/>
        <v>1872464</v>
      </c>
      <c r="J46" s="50">
        <f t="shared" si="2"/>
        <v>19</v>
      </c>
      <c r="K46" s="51">
        <f t="shared" si="3"/>
        <v>18</v>
      </c>
    </row>
    <row r="47" spans="1:11" x14ac:dyDescent="0.15">
      <c r="A47" s="7" t="s">
        <v>90</v>
      </c>
      <c r="B47" s="7" t="s">
        <v>207</v>
      </c>
      <c r="C47" s="46" t="s">
        <v>91</v>
      </c>
      <c r="D47" s="47">
        <v>13</v>
      </c>
      <c r="E47" s="48">
        <v>17797</v>
      </c>
      <c r="F47" s="48">
        <v>47</v>
      </c>
      <c r="G47" s="49">
        <v>381454</v>
      </c>
      <c r="H47" s="24">
        <f t="shared" si="4"/>
        <v>60</v>
      </c>
      <c r="I47" s="25">
        <f t="shared" si="4"/>
        <v>399251</v>
      </c>
      <c r="J47" s="50">
        <f t="shared" si="2"/>
        <v>53</v>
      </c>
      <c r="K47" s="51">
        <f t="shared" si="3"/>
        <v>48</v>
      </c>
    </row>
    <row r="48" spans="1:11" x14ac:dyDescent="0.15">
      <c r="A48" s="45" t="s">
        <v>14</v>
      </c>
      <c r="B48" s="45" t="s">
        <v>206</v>
      </c>
      <c r="C48" s="46" t="s">
        <v>15</v>
      </c>
      <c r="D48" s="47">
        <v>0</v>
      </c>
      <c r="E48" s="48">
        <v>0</v>
      </c>
      <c r="F48" s="48">
        <v>1</v>
      </c>
      <c r="G48" s="49">
        <v>2505</v>
      </c>
      <c r="H48" s="24">
        <f t="shared" si="4"/>
        <v>1</v>
      </c>
      <c r="I48" s="25">
        <f t="shared" si="4"/>
        <v>2505</v>
      </c>
      <c r="J48" s="50">
        <f t="shared" si="2"/>
        <v>82</v>
      </c>
      <c r="K48" s="51">
        <f t="shared" si="3"/>
        <v>79</v>
      </c>
    </row>
    <row r="49" spans="1:11" x14ac:dyDescent="0.15">
      <c r="A49" s="7" t="s">
        <v>92</v>
      </c>
      <c r="B49" s="7" t="s">
        <v>210</v>
      </c>
      <c r="C49" s="46" t="s">
        <v>93</v>
      </c>
      <c r="D49" s="47">
        <v>38</v>
      </c>
      <c r="E49" s="48">
        <v>37132</v>
      </c>
      <c r="F49" s="48">
        <v>136</v>
      </c>
      <c r="G49" s="49">
        <v>823947</v>
      </c>
      <c r="H49" s="24">
        <f t="shared" si="4"/>
        <v>174</v>
      </c>
      <c r="I49" s="25">
        <f t="shared" si="4"/>
        <v>861079</v>
      </c>
      <c r="J49" s="50">
        <f t="shared" si="2"/>
        <v>24</v>
      </c>
      <c r="K49" s="51">
        <f t="shared" si="3"/>
        <v>30</v>
      </c>
    </row>
    <row r="50" spans="1:11" x14ac:dyDescent="0.15">
      <c r="A50" s="7" t="s">
        <v>94</v>
      </c>
      <c r="B50" s="7" t="s">
        <v>210</v>
      </c>
      <c r="C50" s="46" t="s">
        <v>95</v>
      </c>
      <c r="D50" s="47">
        <v>53</v>
      </c>
      <c r="E50" s="48">
        <v>46191</v>
      </c>
      <c r="F50" s="48">
        <v>228</v>
      </c>
      <c r="G50" s="49">
        <v>2039126</v>
      </c>
      <c r="H50" s="24">
        <f t="shared" si="4"/>
        <v>281</v>
      </c>
      <c r="I50" s="25">
        <f t="shared" si="4"/>
        <v>2085317</v>
      </c>
      <c r="J50" s="50">
        <f t="shared" si="2"/>
        <v>15</v>
      </c>
      <c r="K50" s="51">
        <f t="shared" si="3"/>
        <v>17</v>
      </c>
    </row>
    <row r="51" spans="1:11" x14ac:dyDescent="0.15">
      <c r="A51" s="7" t="s">
        <v>96</v>
      </c>
      <c r="B51" s="7" t="s">
        <v>212</v>
      </c>
      <c r="C51" s="46" t="s">
        <v>97</v>
      </c>
      <c r="D51" s="47">
        <v>1</v>
      </c>
      <c r="E51" s="48">
        <v>2000</v>
      </c>
      <c r="F51" s="48">
        <v>33</v>
      </c>
      <c r="G51" s="49">
        <v>282166</v>
      </c>
      <c r="H51" s="24">
        <f t="shared" si="4"/>
        <v>34</v>
      </c>
      <c r="I51" s="25">
        <f t="shared" si="4"/>
        <v>284166</v>
      </c>
      <c r="J51" s="50">
        <f t="shared" si="2"/>
        <v>62</v>
      </c>
      <c r="K51" s="51">
        <f t="shared" si="3"/>
        <v>55</v>
      </c>
    </row>
    <row r="52" spans="1:11" x14ac:dyDescent="0.15">
      <c r="A52" s="7" t="s">
        <v>98</v>
      </c>
      <c r="B52" s="7" t="s">
        <v>210</v>
      </c>
      <c r="C52" s="46" t="s">
        <v>99</v>
      </c>
      <c r="D52" s="47">
        <v>34</v>
      </c>
      <c r="E52" s="48">
        <v>30705</v>
      </c>
      <c r="F52" s="48">
        <v>94</v>
      </c>
      <c r="G52" s="49">
        <v>365592</v>
      </c>
      <c r="H52" s="24">
        <f t="shared" si="4"/>
        <v>128</v>
      </c>
      <c r="I52" s="25">
        <f t="shared" si="4"/>
        <v>396297</v>
      </c>
      <c r="J52" s="50">
        <f t="shared" si="2"/>
        <v>37</v>
      </c>
      <c r="K52" s="51">
        <f t="shared" si="3"/>
        <v>49</v>
      </c>
    </row>
    <row r="53" spans="1:11" x14ac:dyDescent="0.15">
      <c r="A53" s="7" t="s">
        <v>100</v>
      </c>
      <c r="B53" s="7" t="s">
        <v>210</v>
      </c>
      <c r="C53" s="46" t="s">
        <v>101</v>
      </c>
      <c r="D53" s="47">
        <v>35</v>
      </c>
      <c r="E53" s="48">
        <v>17293</v>
      </c>
      <c r="F53" s="48">
        <v>85</v>
      </c>
      <c r="G53" s="49">
        <v>1201397</v>
      </c>
      <c r="H53" s="24">
        <f t="shared" si="4"/>
        <v>120</v>
      </c>
      <c r="I53" s="25">
        <f t="shared" si="4"/>
        <v>1218690</v>
      </c>
      <c r="J53" s="50">
        <f t="shared" si="2"/>
        <v>41</v>
      </c>
      <c r="K53" s="51">
        <f t="shared" si="3"/>
        <v>22</v>
      </c>
    </row>
    <row r="54" spans="1:11" x14ac:dyDescent="0.15">
      <c r="A54" s="7" t="s">
        <v>102</v>
      </c>
      <c r="B54" s="7" t="s">
        <v>210</v>
      </c>
      <c r="C54" s="46" t="s">
        <v>103</v>
      </c>
      <c r="D54" s="47">
        <v>32</v>
      </c>
      <c r="E54" s="48">
        <v>17277</v>
      </c>
      <c r="F54" s="48">
        <v>200</v>
      </c>
      <c r="G54" s="49">
        <v>2405348</v>
      </c>
      <c r="H54" s="24">
        <f t="shared" si="4"/>
        <v>232</v>
      </c>
      <c r="I54" s="25">
        <f t="shared" si="4"/>
        <v>2422625</v>
      </c>
      <c r="J54" s="50">
        <f t="shared" si="2"/>
        <v>17</v>
      </c>
      <c r="K54" s="51">
        <f t="shared" si="3"/>
        <v>13</v>
      </c>
    </row>
    <row r="55" spans="1:11" x14ac:dyDescent="0.15">
      <c r="A55" s="7" t="s">
        <v>104</v>
      </c>
      <c r="B55" s="7" t="s">
        <v>210</v>
      </c>
      <c r="C55" s="46" t="s">
        <v>105</v>
      </c>
      <c r="D55" s="47">
        <v>39</v>
      </c>
      <c r="E55" s="48">
        <v>37503</v>
      </c>
      <c r="F55" s="48">
        <v>159</v>
      </c>
      <c r="G55" s="49">
        <v>615855</v>
      </c>
      <c r="H55" s="24">
        <f t="shared" si="4"/>
        <v>198</v>
      </c>
      <c r="I55" s="25">
        <f t="shared" si="4"/>
        <v>653358</v>
      </c>
      <c r="J55" s="50">
        <f t="shared" si="2"/>
        <v>21</v>
      </c>
      <c r="K55" s="51">
        <f t="shared" si="3"/>
        <v>38</v>
      </c>
    </row>
    <row r="56" spans="1:11" x14ac:dyDescent="0.15">
      <c r="A56" s="7" t="s">
        <v>106</v>
      </c>
      <c r="B56" s="7" t="s">
        <v>211</v>
      </c>
      <c r="C56" s="46" t="s">
        <v>107</v>
      </c>
      <c r="D56" s="47">
        <v>6</v>
      </c>
      <c r="E56" s="48">
        <v>6636</v>
      </c>
      <c r="F56" s="48">
        <v>80</v>
      </c>
      <c r="G56" s="49">
        <v>655426</v>
      </c>
      <c r="H56" s="24">
        <f t="shared" si="4"/>
        <v>86</v>
      </c>
      <c r="I56" s="25">
        <f t="shared" si="4"/>
        <v>662062</v>
      </c>
      <c r="J56" s="50">
        <f t="shared" si="2"/>
        <v>46</v>
      </c>
      <c r="K56" s="51">
        <f t="shared" si="3"/>
        <v>37</v>
      </c>
    </row>
    <row r="57" spans="1:11" x14ac:dyDescent="0.15">
      <c r="A57" s="7" t="s">
        <v>108</v>
      </c>
      <c r="B57" s="7" t="s">
        <v>209</v>
      </c>
      <c r="C57" s="46" t="s">
        <v>109</v>
      </c>
      <c r="D57" s="47">
        <v>53</v>
      </c>
      <c r="E57" s="48">
        <v>31142</v>
      </c>
      <c r="F57" s="48">
        <v>104</v>
      </c>
      <c r="G57" s="49">
        <v>502578</v>
      </c>
      <c r="H57" s="24">
        <f t="shared" si="4"/>
        <v>157</v>
      </c>
      <c r="I57" s="25">
        <f t="shared" si="4"/>
        <v>533720</v>
      </c>
      <c r="J57" s="50">
        <f t="shared" si="2"/>
        <v>30</v>
      </c>
      <c r="K57" s="51">
        <f t="shared" si="3"/>
        <v>45</v>
      </c>
    </row>
    <row r="58" spans="1:11" x14ac:dyDescent="0.15">
      <c r="A58" s="7" t="s">
        <v>110</v>
      </c>
      <c r="B58" s="7" t="s">
        <v>205</v>
      </c>
      <c r="C58" s="46" t="s">
        <v>111</v>
      </c>
      <c r="D58" s="47">
        <v>85</v>
      </c>
      <c r="E58" s="48">
        <v>572956</v>
      </c>
      <c r="F58" s="48">
        <v>645</v>
      </c>
      <c r="G58" s="49">
        <v>10242679</v>
      </c>
      <c r="H58" s="24">
        <f t="shared" si="4"/>
        <v>730</v>
      </c>
      <c r="I58" s="25">
        <f t="shared" si="4"/>
        <v>10815635</v>
      </c>
      <c r="J58" s="50">
        <f t="shared" si="2"/>
        <v>6</v>
      </c>
      <c r="K58" s="51">
        <f t="shared" si="3"/>
        <v>5</v>
      </c>
    </row>
    <row r="59" spans="1:11" x14ac:dyDescent="0.15">
      <c r="A59" s="7" t="s">
        <v>112</v>
      </c>
      <c r="B59" s="7" t="s">
        <v>207</v>
      </c>
      <c r="C59" s="46" t="s">
        <v>113</v>
      </c>
      <c r="D59" s="47">
        <v>18</v>
      </c>
      <c r="E59" s="48">
        <v>87305</v>
      </c>
      <c r="F59" s="48">
        <v>87</v>
      </c>
      <c r="G59" s="49">
        <v>888272</v>
      </c>
      <c r="H59" s="24">
        <f t="shared" si="4"/>
        <v>105</v>
      </c>
      <c r="I59" s="25">
        <f t="shared" si="4"/>
        <v>975577</v>
      </c>
      <c r="J59" s="50">
        <f t="shared" si="2"/>
        <v>42</v>
      </c>
      <c r="K59" s="51">
        <f t="shared" si="3"/>
        <v>26</v>
      </c>
    </row>
    <row r="60" spans="1:11" x14ac:dyDescent="0.15">
      <c r="A60" s="7" t="s">
        <v>114</v>
      </c>
      <c r="B60" s="7" t="s">
        <v>206</v>
      </c>
      <c r="C60" s="46" t="s">
        <v>115</v>
      </c>
      <c r="D60" s="47">
        <v>0</v>
      </c>
      <c r="E60" s="48">
        <v>0</v>
      </c>
      <c r="F60" s="48">
        <v>2</v>
      </c>
      <c r="G60" s="49">
        <v>345</v>
      </c>
      <c r="H60" s="24">
        <f t="shared" si="4"/>
        <v>2</v>
      </c>
      <c r="I60" s="25">
        <f t="shared" si="4"/>
        <v>345</v>
      </c>
      <c r="J60" s="50">
        <f t="shared" si="2"/>
        <v>78</v>
      </c>
      <c r="K60" s="51">
        <f t="shared" si="3"/>
        <v>83</v>
      </c>
    </row>
    <row r="61" spans="1:11" x14ac:dyDescent="0.15">
      <c r="A61" s="7" t="s">
        <v>116</v>
      </c>
      <c r="B61" s="7" t="s">
        <v>207</v>
      </c>
      <c r="C61" s="46" t="s">
        <v>117</v>
      </c>
      <c r="D61" s="47">
        <v>3</v>
      </c>
      <c r="E61" s="48">
        <v>2534</v>
      </c>
      <c r="F61" s="48">
        <v>57</v>
      </c>
      <c r="G61" s="49">
        <v>564709</v>
      </c>
      <c r="H61" s="24">
        <f t="shared" si="4"/>
        <v>60</v>
      </c>
      <c r="I61" s="25">
        <f t="shared" si="4"/>
        <v>567243</v>
      </c>
      <c r="J61" s="50">
        <f t="shared" si="2"/>
        <v>53</v>
      </c>
      <c r="K61" s="51">
        <f t="shared" si="3"/>
        <v>40</v>
      </c>
    </row>
    <row r="62" spans="1:11" x14ac:dyDescent="0.15">
      <c r="A62" s="7" t="s">
        <v>118</v>
      </c>
      <c r="B62" s="7" t="s">
        <v>210</v>
      </c>
      <c r="C62" s="46" t="s">
        <v>119</v>
      </c>
      <c r="D62" s="47">
        <v>43</v>
      </c>
      <c r="E62" s="48">
        <v>42525</v>
      </c>
      <c r="F62" s="48">
        <v>141</v>
      </c>
      <c r="G62" s="49">
        <v>744343</v>
      </c>
      <c r="H62" s="24">
        <f t="shared" si="4"/>
        <v>184</v>
      </c>
      <c r="I62" s="25">
        <f t="shared" si="4"/>
        <v>786868</v>
      </c>
      <c r="J62" s="50">
        <f t="shared" si="2"/>
        <v>23</v>
      </c>
      <c r="K62" s="51">
        <f t="shared" si="3"/>
        <v>32</v>
      </c>
    </row>
    <row r="63" spans="1:11" x14ac:dyDescent="0.15">
      <c r="A63" s="7" t="s">
        <v>120</v>
      </c>
      <c r="B63" s="7" t="s">
        <v>208</v>
      </c>
      <c r="C63" s="46" t="s">
        <v>121</v>
      </c>
      <c r="D63" s="47">
        <v>1</v>
      </c>
      <c r="E63" s="48">
        <v>200</v>
      </c>
      <c r="F63" s="48">
        <v>8</v>
      </c>
      <c r="G63" s="49">
        <v>20691</v>
      </c>
      <c r="H63" s="24">
        <f t="shared" si="4"/>
        <v>9</v>
      </c>
      <c r="I63" s="25">
        <f t="shared" si="4"/>
        <v>20891</v>
      </c>
      <c r="J63" s="50">
        <f t="shared" si="2"/>
        <v>70</v>
      </c>
      <c r="K63" s="51">
        <f t="shared" si="3"/>
        <v>72</v>
      </c>
    </row>
    <row r="64" spans="1:11" x14ac:dyDescent="0.15">
      <c r="A64" s="7" t="s">
        <v>122</v>
      </c>
      <c r="B64" s="7" t="s">
        <v>209</v>
      </c>
      <c r="C64" s="46" t="s">
        <v>123</v>
      </c>
      <c r="D64" s="47">
        <v>41</v>
      </c>
      <c r="E64" s="48">
        <v>43952</v>
      </c>
      <c r="F64" s="48">
        <v>105</v>
      </c>
      <c r="G64" s="49">
        <v>399334</v>
      </c>
      <c r="H64" s="24">
        <f t="shared" ref="H64:I79" si="5">SUM(D64,F64)</f>
        <v>146</v>
      </c>
      <c r="I64" s="25">
        <f t="shared" si="5"/>
        <v>443286</v>
      </c>
      <c r="J64" s="50">
        <f t="shared" si="2"/>
        <v>34</v>
      </c>
      <c r="K64" s="51">
        <f t="shared" si="3"/>
        <v>47</v>
      </c>
    </row>
    <row r="65" spans="1:11" x14ac:dyDescent="0.15">
      <c r="A65" s="7" t="s">
        <v>124</v>
      </c>
      <c r="B65" s="7" t="s">
        <v>205</v>
      </c>
      <c r="C65" s="46" t="s">
        <v>125</v>
      </c>
      <c r="D65" s="47">
        <v>97</v>
      </c>
      <c r="E65" s="48">
        <v>488502</v>
      </c>
      <c r="F65" s="48">
        <v>1072</v>
      </c>
      <c r="G65" s="49">
        <v>22702153</v>
      </c>
      <c r="H65" s="24">
        <f t="shared" si="5"/>
        <v>1169</v>
      </c>
      <c r="I65" s="25">
        <f t="shared" si="5"/>
        <v>23190655</v>
      </c>
      <c r="J65" s="50">
        <f t="shared" si="2"/>
        <v>2</v>
      </c>
      <c r="K65" s="51">
        <f t="shared" si="3"/>
        <v>2</v>
      </c>
    </row>
    <row r="66" spans="1:11" x14ac:dyDescent="0.15">
      <c r="A66" s="45" t="s">
        <v>126</v>
      </c>
      <c r="B66" s="45" t="s">
        <v>206</v>
      </c>
      <c r="C66" s="46" t="s">
        <v>127</v>
      </c>
      <c r="D66" s="47">
        <v>2</v>
      </c>
      <c r="E66" s="48">
        <v>450</v>
      </c>
      <c r="F66" s="48">
        <v>0</v>
      </c>
      <c r="G66" s="49">
        <v>0</v>
      </c>
      <c r="H66" s="24">
        <f t="shared" si="5"/>
        <v>2</v>
      </c>
      <c r="I66" s="25">
        <f t="shared" si="5"/>
        <v>450</v>
      </c>
      <c r="J66" s="50">
        <f t="shared" si="2"/>
        <v>78</v>
      </c>
      <c r="K66" s="51">
        <f t="shared" si="3"/>
        <v>81</v>
      </c>
    </row>
    <row r="67" spans="1:11" x14ac:dyDescent="0.15">
      <c r="A67" s="7" t="s">
        <v>128</v>
      </c>
      <c r="B67" s="7" t="s">
        <v>207</v>
      </c>
      <c r="C67" s="46" t="s">
        <v>129</v>
      </c>
      <c r="D67" s="47">
        <v>46</v>
      </c>
      <c r="E67" s="48">
        <v>33590</v>
      </c>
      <c r="F67" s="48">
        <v>56</v>
      </c>
      <c r="G67" s="49">
        <v>289630</v>
      </c>
      <c r="H67" s="24">
        <f t="shared" si="5"/>
        <v>102</v>
      </c>
      <c r="I67" s="25">
        <f t="shared" si="5"/>
        <v>323220</v>
      </c>
      <c r="J67" s="50">
        <f t="shared" si="2"/>
        <v>43</v>
      </c>
      <c r="K67" s="51">
        <f t="shared" si="3"/>
        <v>52</v>
      </c>
    </row>
    <row r="68" spans="1:11" x14ac:dyDescent="0.15">
      <c r="A68" s="7" t="s">
        <v>130</v>
      </c>
      <c r="B68" s="7" t="s">
        <v>205</v>
      </c>
      <c r="C68" s="46" t="s">
        <v>131</v>
      </c>
      <c r="D68" s="47">
        <v>169</v>
      </c>
      <c r="E68" s="48">
        <v>541229</v>
      </c>
      <c r="F68" s="48">
        <v>937</v>
      </c>
      <c r="G68" s="49">
        <v>17418115</v>
      </c>
      <c r="H68" s="24">
        <f t="shared" si="5"/>
        <v>1106</v>
      </c>
      <c r="I68" s="25">
        <f t="shared" si="5"/>
        <v>17959344</v>
      </c>
      <c r="J68" s="50">
        <f t="shared" si="2"/>
        <v>3</v>
      </c>
      <c r="K68" s="51">
        <f t="shared" si="3"/>
        <v>3</v>
      </c>
    </row>
    <row r="69" spans="1:11" x14ac:dyDescent="0.15">
      <c r="A69" s="7" t="s">
        <v>132</v>
      </c>
      <c r="B69" s="7" t="s">
        <v>206</v>
      </c>
      <c r="C69" s="46" t="s">
        <v>133</v>
      </c>
      <c r="D69" s="47">
        <v>2</v>
      </c>
      <c r="E69" s="48">
        <v>1650</v>
      </c>
      <c r="F69" s="48">
        <v>0</v>
      </c>
      <c r="G69" s="49">
        <v>0</v>
      </c>
      <c r="H69" s="24">
        <f t="shared" si="5"/>
        <v>2</v>
      </c>
      <c r="I69" s="25">
        <f t="shared" si="5"/>
        <v>1650</v>
      </c>
      <c r="J69" s="50">
        <f t="shared" si="2"/>
        <v>78</v>
      </c>
      <c r="K69" s="51">
        <f t="shared" si="3"/>
        <v>80</v>
      </c>
    </row>
    <row r="70" spans="1:11" x14ac:dyDescent="0.15">
      <c r="A70" s="45" t="s">
        <v>134</v>
      </c>
      <c r="B70" s="45" t="s">
        <v>205</v>
      </c>
      <c r="C70" s="46" t="s">
        <v>135</v>
      </c>
      <c r="D70" s="47">
        <v>106</v>
      </c>
      <c r="E70" s="48">
        <v>136807</v>
      </c>
      <c r="F70" s="48">
        <v>351</v>
      </c>
      <c r="G70" s="49">
        <v>3705543</v>
      </c>
      <c r="H70" s="24">
        <f t="shared" si="5"/>
        <v>457</v>
      </c>
      <c r="I70" s="25">
        <f t="shared" si="5"/>
        <v>3842350</v>
      </c>
      <c r="J70" s="50">
        <f t="shared" si="2"/>
        <v>9</v>
      </c>
      <c r="K70" s="51">
        <f t="shared" si="3"/>
        <v>10</v>
      </c>
    </row>
    <row r="71" spans="1:11" x14ac:dyDescent="0.15">
      <c r="A71" s="45" t="s">
        <v>136</v>
      </c>
      <c r="B71" s="45" t="s">
        <v>206</v>
      </c>
      <c r="C71" s="46" t="s">
        <v>137</v>
      </c>
      <c r="D71" s="47">
        <v>0</v>
      </c>
      <c r="E71" s="48">
        <v>0</v>
      </c>
      <c r="F71" s="48">
        <v>1</v>
      </c>
      <c r="G71" s="49">
        <v>325</v>
      </c>
      <c r="H71" s="24">
        <f t="shared" si="5"/>
        <v>1</v>
      </c>
      <c r="I71" s="25">
        <f t="shared" si="5"/>
        <v>325</v>
      </c>
      <c r="J71" s="50">
        <f t="shared" si="2"/>
        <v>82</v>
      </c>
      <c r="K71" s="51">
        <f t="shared" si="3"/>
        <v>85</v>
      </c>
    </row>
    <row r="72" spans="1:11" x14ac:dyDescent="0.15">
      <c r="A72" s="45" t="s">
        <v>138</v>
      </c>
      <c r="B72" s="45" t="s">
        <v>206</v>
      </c>
      <c r="C72" s="46" t="s">
        <v>139</v>
      </c>
      <c r="D72" s="47">
        <v>2</v>
      </c>
      <c r="E72" s="48">
        <v>13288</v>
      </c>
      <c r="F72" s="48">
        <v>0</v>
      </c>
      <c r="G72" s="49">
        <v>0</v>
      </c>
      <c r="H72" s="24">
        <f t="shared" si="5"/>
        <v>2</v>
      </c>
      <c r="I72" s="25">
        <f t="shared" si="5"/>
        <v>13288</v>
      </c>
      <c r="J72" s="50">
        <f t="shared" si="2"/>
        <v>78</v>
      </c>
      <c r="K72" s="51">
        <f t="shared" si="3"/>
        <v>74</v>
      </c>
    </row>
    <row r="73" spans="1:11" x14ac:dyDescent="0.15">
      <c r="A73" s="7" t="s">
        <v>140</v>
      </c>
      <c r="B73" s="7" t="s">
        <v>211</v>
      </c>
      <c r="C73" s="46" t="s">
        <v>141</v>
      </c>
      <c r="D73" s="47">
        <v>0</v>
      </c>
      <c r="E73" s="48">
        <v>0</v>
      </c>
      <c r="F73" s="48">
        <v>11</v>
      </c>
      <c r="G73" s="49">
        <v>45203</v>
      </c>
      <c r="H73" s="24">
        <f t="shared" si="5"/>
        <v>11</v>
      </c>
      <c r="I73" s="25">
        <f t="shared" si="5"/>
        <v>45203</v>
      </c>
      <c r="J73" s="50">
        <f t="shared" si="2"/>
        <v>69</v>
      </c>
      <c r="K73" s="51">
        <f t="shared" si="3"/>
        <v>68</v>
      </c>
    </row>
    <row r="74" spans="1:11" x14ac:dyDescent="0.15">
      <c r="A74" s="7" t="s">
        <v>142</v>
      </c>
      <c r="B74" s="7" t="s">
        <v>212</v>
      </c>
      <c r="C74" s="46" t="s">
        <v>143</v>
      </c>
      <c r="D74" s="47">
        <v>2</v>
      </c>
      <c r="E74" s="48">
        <v>4830</v>
      </c>
      <c r="F74" s="48">
        <v>77</v>
      </c>
      <c r="G74" s="49">
        <v>914160</v>
      </c>
      <c r="H74" s="24">
        <f t="shared" si="5"/>
        <v>79</v>
      </c>
      <c r="I74" s="25">
        <f t="shared" si="5"/>
        <v>918990</v>
      </c>
      <c r="J74" s="50">
        <f t="shared" si="2"/>
        <v>47</v>
      </c>
      <c r="K74" s="51">
        <f t="shared" si="3"/>
        <v>28</v>
      </c>
    </row>
    <row r="75" spans="1:11" x14ac:dyDescent="0.15">
      <c r="A75" s="7" t="s">
        <v>144</v>
      </c>
      <c r="B75" s="7" t="s">
        <v>211</v>
      </c>
      <c r="C75" s="46" t="s">
        <v>145</v>
      </c>
      <c r="D75" s="47">
        <v>7</v>
      </c>
      <c r="E75" s="48">
        <v>7328</v>
      </c>
      <c r="F75" s="48">
        <v>26</v>
      </c>
      <c r="G75" s="49">
        <v>50883</v>
      </c>
      <c r="H75" s="24">
        <f t="shared" si="5"/>
        <v>33</v>
      </c>
      <c r="I75" s="25">
        <f t="shared" si="5"/>
        <v>58211</v>
      </c>
      <c r="J75" s="50">
        <f t="shared" ref="J75:J96" si="6">_xlfn.RANK.EQ(H75,$H$11:$H$96,0)</f>
        <v>63</v>
      </c>
      <c r="K75" s="51">
        <f t="shared" ref="K75:K96" si="7">_xlfn.RANK.EQ(I75,$I$11:$I$96,0)</f>
        <v>65</v>
      </c>
    </row>
    <row r="76" spans="1:11" x14ac:dyDescent="0.15">
      <c r="A76" s="7" t="s">
        <v>146</v>
      </c>
      <c r="B76" s="7" t="s">
        <v>210</v>
      </c>
      <c r="C76" s="46" t="s">
        <v>147</v>
      </c>
      <c r="D76" s="47">
        <v>43</v>
      </c>
      <c r="E76" s="48">
        <v>20054</v>
      </c>
      <c r="F76" s="48">
        <v>123</v>
      </c>
      <c r="G76" s="49">
        <v>687189</v>
      </c>
      <c r="H76" s="24">
        <f t="shared" si="5"/>
        <v>166</v>
      </c>
      <c r="I76" s="25">
        <f t="shared" si="5"/>
        <v>707243</v>
      </c>
      <c r="J76" s="50">
        <f t="shared" si="6"/>
        <v>26</v>
      </c>
      <c r="K76" s="51">
        <f t="shared" si="7"/>
        <v>35</v>
      </c>
    </row>
    <row r="77" spans="1:11" x14ac:dyDescent="0.15">
      <c r="A77" s="7" t="s">
        <v>148</v>
      </c>
      <c r="B77" s="7" t="s">
        <v>210</v>
      </c>
      <c r="C77" s="46" t="s">
        <v>149</v>
      </c>
      <c r="D77" s="47">
        <v>9</v>
      </c>
      <c r="E77" s="48">
        <v>7587</v>
      </c>
      <c r="F77" s="48">
        <v>68</v>
      </c>
      <c r="G77" s="49">
        <v>352985</v>
      </c>
      <c r="H77" s="24">
        <f t="shared" si="5"/>
        <v>77</v>
      </c>
      <c r="I77" s="25">
        <f t="shared" si="5"/>
        <v>360572</v>
      </c>
      <c r="J77" s="50">
        <f t="shared" si="6"/>
        <v>48</v>
      </c>
      <c r="K77" s="51">
        <f t="shared" si="7"/>
        <v>50</v>
      </c>
    </row>
    <row r="78" spans="1:11" x14ac:dyDescent="0.15">
      <c r="A78" s="7" t="s">
        <v>150</v>
      </c>
      <c r="B78" s="7" t="s">
        <v>205</v>
      </c>
      <c r="C78" s="46" t="s">
        <v>151</v>
      </c>
      <c r="D78" s="47">
        <v>37</v>
      </c>
      <c r="E78" s="48">
        <v>43706</v>
      </c>
      <c r="F78" s="48">
        <v>215</v>
      </c>
      <c r="G78" s="49">
        <v>1651056</v>
      </c>
      <c r="H78" s="24">
        <f t="shared" si="5"/>
        <v>252</v>
      </c>
      <c r="I78" s="25">
        <f t="shared" si="5"/>
        <v>1694762</v>
      </c>
      <c r="J78" s="50">
        <f t="shared" si="6"/>
        <v>16</v>
      </c>
      <c r="K78" s="51">
        <f t="shared" si="7"/>
        <v>20</v>
      </c>
    </row>
    <row r="79" spans="1:11" x14ac:dyDescent="0.15">
      <c r="A79" s="7" t="s">
        <v>152</v>
      </c>
      <c r="B79" s="7" t="s">
        <v>205</v>
      </c>
      <c r="C79" s="46" t="s">
        <v>153</v>
      </c>
      <c r="D79" s="47">
        <v>119</v>
      </c>
      <c r="E79" s="48">
        <v>78533</v>
      </c>
      <c r="F79" s="48">
        <v>331</v>
      </c>
      <c r="G79" s="49">
        <v>2813199</v>
      </c>
      <c r="H79" s="24">
        <f t="shared" si="5"/>
        <v>450</v>
      </c>
      <c r="I79" s="25">
        <f t="shared" si="5"/>
        <v>2891732</v>
      </c>
      <c r="J79" s="50">
        <f t="shared" si="6"/>
        <v>10</v>
      </c>
      <c r="K79" s="51">
        <f t="shared" si="7"/>
        <v>12</v>
      </c>
    </row>
    <row r="80" spans="1:11" x14ac:dyDescent="0.15">
      <c r="A80" s="7" t="s">
        <v>154</v>
      </c>
      <c r="B80" s="7" t="s">
        <v>210</v>
      </c>
      <c r="C80" s="46" t="s">
        <v>155</v>
      </c>
      <c r="D80" s="47">
        <v>46</v>
      </c>
      <c r="E80" s="48">
        <v>40255</v>
      </c>
      <c r="F80" s="48">
        <v>146</v>
      </c>
      <c r="G80" s="49">
        <v>696163</v>
      </c>
      <c r="H80" s="24">
        <f t="shared" ref="H80:I96" si="8">SUM(D80,F80)</f>
        <v>192</v>
      </c>
      <c r="I80" s="25">
        <f t="shared" si="8"/>
        <v>736418</v>
      </c>
      <c r="J80" s="50">
        <f t="shared" si="6"/>
        <v>22</v>
      </c>
      <c r="K80" s="51">
        <f t="shared" si="7"/>
        <v>34</v>
      </c>
    </row>
    <row r="81" spans="1:11" x14ac:dyDescent="0.15">
      <c r="A81" s="7" t="s">
        <v>156</v>
      </c>
      <c r="B81" s="7" t="s">
        <v>210</v>
      </c>
      <c r="C81" s="46" t="s">
        <v>157</v>
      </c>
      <c r="D81" s="47">
        <v>29</v>
      </c>
      <c r="E81" s="48">
        <v>23778</v>
      </c>
      <c r="F81" s="48">
        <v>132</v>
      </c>
      <c r="G81" s="49">
        <v>952287</v>
      </c>
      <c r="H81" s="24">
        <f t="shared" si="8"/>
        <v>161</v>
      </c>
      <c r="I81" s="25">
        <f t="shared" si="8"/>
        <v>976065</v>
      </c>
      <c r="J81" s="50">
        <f t="shared" si="6"/>
        <v>28</v>
      </c>
      <c r="K81" s="51">
        <f t="shared" si="7"/>
        <v>25</v>
      </c>
    </row>
    <row r="82" spans="1:11" x14ac:dyDescent="0.15">
      <c r="A82" s="45" t="s">
        <v>16</v>
      </c>
      <c r="B82" s="45" t="s">
        <v>206</v>
      </c>
      <c r="C82" s="46" t="s">
        <v>17</v>
      </c>
      <c r="D82" s="47">
        <v>0</v>
      </c>
      <c r="E82" s="48">
        <v>0</v>
      </c>
      <c r="F82" s="48">
        <v>1</v>
      </c>
      <c r="G82" s="49">
        <v>230</v>
      </c>
      <c r="H82" s="24">
        <f t="shared" si="8"/>
        <v>1</v>
      </c>
      <c r="I82" s="25">
        <f t="shared" si="8"/>
        <v>230</v>
      </c>
      <c r="J82" s="50">
        <f t="shared" si="6"/>
        <v>82</v>
      </c>
      <c r="K82" s="51">
        <f t="shared" si="7"/>
        <v>86</v>
      </c>
    </row>
    <row r="83" spans="1:11" x14ac:dyDescent="0.15">
      <c r="A83" s="7" t="s">
        <v>158</v>
      </c>
      <c r="B83" s="7" t="s">
        <v>210</v>
      </c>
      <c r="C83" s="52" t="s">
        <v>159</v>
      </c>
      <c r="D83" s="22">
        <v>34</v>
      </c>
      <c r="E83" s="53">
        <v>14494</v>
      </c>
      <c r="F83" s="53">
        <v>96</v>
      </c>
      <c r="G83" s="54">
        <v>194544</v>
      </c>
      <c r="H83" s="55">
        <f t="shared" si="8"/>
        <v>130</v>
      </c>
      <c r="I83" s="23">
        <f t="shared" si="8"/>
        <v>209038</v>
      </c>
      <c r="J83" s="56">
        <f t="shared" si="6"/>
        <v>36</v>
      </c>
      <c r="K83" s="57">
        <f t="shared" si="7"/>
        <v>59</v>
      </c>
    </row>
    <row r="84" spans="1:11" x14ac:dyDescent="0.15">
      <c r="A84" s="7" t="s">
        <v>160</v>
      </c>
      <c r="B84" s="7" t="s">
        <v>210</v>
      </c>
      <c r="C84" s="52" t="s">
        <v>161</v>
      </c>
      <c r="D84" s="22">
        <v>36</v>
      </c>
      <c r="E84" s="53">
        <v>48023</v>
      </c>
      <c r="F84" s="53">
        <v>111</v>
      </c>
      <c r="G84" s="54">
        <v>723484</v>
      </c>
      <c r="H84" s="55">
        <f t="shared" si="8"/>
        <v>147</v>
      </c>
      <c r="I84" s="23">
        <f t="shared" si="8"/>
        <v>771507</v>
      </c>
      <c r="J84" s="56">
        <f t="shared" si="6"/>
        <v>33</v>
      </c>
      <c r="K84" s="57">
        <f t="shared" si="7"/>
        <v>33</v>
      </c>
    </row>
    <row r="85" spans="1:11" x14ac:dyDescent="0.15">
      <c r="A85" s="6" t="s">
        <v>162</v>
      </c>
      <c r="B85" s="6" t="s">
        <v>210</v>
      </c>
      <c r="C85" s="58" t="s">
        <v>163</v>
      </c>
      <c r="D85" s="59">
        <v>7</v>
      </c>
      <c r="E85" s="60">
        <v>15616</v>
      </c>
      <c r="F85" s="60">
        <v>64</v>
      </c>
      <c r="G85" s="61">
        <v>456402</v>
      </c>
      <c r="H85" s="62">
        <f t="shared" si="8"/>
        <v>71</v>
      </c>
      <c r="I85" s="63">
        <f t="shared" si="8"/>
        <v>472018</v>
      </c>
      <c r="J85" s="64">
        <f t="shared" si="6"/>
        <v>49</v>
      </c>
      <c r="K85" s="65">
        <f t="shared" si="7"/>
        <v>46</v>
      </c>
    </row>
    <row r="86" spans="1:11" x14ac:dyDescent="0.15">
      <c r="A86" s="7" t="s">
        <v>164</v>
      </c>
      <c r="B86" s="7" t="s">
        <v>207</v>
      </c>
      <c r="C86" s="52" t="s">
        <v>165</v>
      </c>
      <c r="D86" s="22">
        <v>78</v>
      </c>
      <c r="E86" s="53">
        <v>52388</v>
      </c>
      <c r="F86" s="53">
        <v>71</v>
      </c>
      <c r="G86" s="54">
        <v>587969</v>
      </c>
      <c r="H86" s="55">
        <f t="shared" si="8"/>
        <v>149</v>
      </c>
      <c r="I86" s="23">
        <f t="shared" si="8"/>
        <v>640357</v>
      </c>
      <c r="J86" s="56">
        <f t="shared" si="6"/>
        <v>32</v>
      </c>
      <c r="K86" s="57">
        <f t="shared" si="7"/>
        <v>39</v>
      </c>
    </row>
    <row r="87" spans="1:11" x14ac:dyDescent="0.15">
      <c r="A87" s="45" t="s">
        <v>166</v>
      </c>
      <c r="B87" s="45" t="s">
        <v>206</v>
      </c>
      <c r="C87" s="46" t="s">
        <v>167</v>
      </c>
      <c r="D87" s="22">
        <v>3</v>
      </c>
      <c r="E87" s="48">
        <v>1520</v>
      </c>
      <c r="F87" s="48">
        <v>1</v>
      </c>
      <c r="G87" s="49">
        <v>1186</v>
      </c>
      <c r="H87" s="55">
        <f t="shared" si="8"/>
        <v>4</v>
      </c>
      <c r="I87" s="23">
        <f t="shared" si="8"/>
        <v>2706</v>
      </c>
      <c r="J87" s="56">
        <f t="shared" si="6"/>
        <v>75</v>
      </c>
      <c r="K87" s="57">
        <f t="shared" si="7"/>
        <v>78</v>
      </c>
    </row>
    <row r="88" spans="1:11" x14ac:dyDescent="0.15">
      <c r="A88" s="7" t="s">
        <v>168</v>
      </c>
      <c r="B88" s="7" t="s">
        <v>205</v>
      </c>
      <c r="C88" s="52" t="s">
        <v>169</v>
      </c>
      <c r="D88" s="22">
        <v>122</v>
      </c>
      <c r="E88" s="53">
        <v>395528</v>
      </c>
      <c r="F88" s="53">
        <v>728</v>
      </c>
      <c r="G88" s="54">
        <v>10106054</v>
      </c>
      <c r="H88" s="55">
        <f t="shared" si="8"/>
        <v>850</v>
      </c>
      <c r="I88" s="23">
        <f t="shared" si="8"/>
        <v>10501582</v>
      </c>
      <c r="J88" s="56">
        <f t="shared" si="6"/>
        <v>4</v>
      </c>
      <c r="K88" s="57">
        <f t="shared" si="7"/>
        <v>6</v>
      </c>
    </row>
    <row r="89" spans="1:11" x14ac:dyDescent="0.15">
      <c r="A89" s="7" t="s">
        <v>170</v>
      </c>
      <c r="B89" s="7" t="s">
        <v>210</v>
      </c>
      <c r="C89" s="52" t="s">
        <v>171</v>
      </c>
      <c r="D89" s="22">
        <v>29</v>
      </c>
      <c r="E89" s="53">
        <v>22397</v>
      </c>
      <c r="F89" s="53">
        <v>70</v>
      </c>
      <c r="G89" s="54">
        <v>514337</v>
      </c>
      <c r="H89" s="55">
        <f t="shared" si="8"/>
        <v>99</v>
      </c>
      <c r="I89" s="23">
        <f t="shared" si="8"/>
        <v>536734</v>
      </c>
      <c r="J89" s="56">
        <f t="shared" si="6"/>
        <v>44</v>
      </c>
      <c r="K89" s="57">
        <f t="shared" si="7"/>
        <v>44</v>
      </c>
    </row>
    <row r="90" spans="1:11" x14ac:dyDescent="0.15">
      <c r="A90" s="7" t="s">
        <v>172</v>
      </c>
      <c r="B90" s="7" t="s">
        <v>210</v>
      </c>
      <c r="C90" s="52" t="s">
        <v>173</v>
      </c>
      <c r="D90" s="22">
        <v>137</v>
      </c>
      <c r="E90" s="53">
        <v>220252</v>
      </c>
      <c r="F90" s="53">
        <v>264</v>
      </c>
      <c r="G90" s="54">
        <v>2134823</v>
      </c>
      <c r="H90" s="55">
        <f t="shared" si="8"/>
        <v>401</v>
      </c>
      <c r="I90" s="23">
        <f t="shared" si="8"/>
        <v>2355075</v>
      </c>
      <c r="J90" s="56">
        <f t="shared" si="6"/>
        <v>11</v>
      </c>
      <c r="K90" s="57">
        <f t="shared" si="7"/>
        <v>14</v>
      </c>
    </row>
    <row r="91" spans="1:11" x14ac:dyDescent="0.15">
      <c r="A91" s="7" t="s">
        <v>174</v>
      </c>
      <c r="B91" s="7" t="s">
        <v>210</v>
      </c>
      <c r="C91" s="52" t="s">
        <v>175</v>
      </c>
      <c r="D91" s="22">
        <v>23</v>
      </c>
      <c r="E91" s="53">
        <v>55152</v>
      </c>
      <c r="F91" s="53">
        <v>199</v>
      </c>
      <c r="G91" s="54">
        <v>2129544</v>
      </c>
      <c r="H91" s="55">
        <f t="shared" si="8"/>
        <v>222</v>
      </c>
      <c r="I91" s="23">
        <f t="shared" si="8"/>
        <v>2184696</v>
      </c>
      <c r="J91" s="56">
        <f t="shared" si="6"/>
        <v>20</v>
      </c>
      <c r="K91" s="57">
        <f t="shared" si="7"/>
        <v>16</v>
      </c>
    </row>
    <row r="92" spans="1:11" x14ac:dyDescent="0.15">
      <c r="A92" s="7" t="s">
        <v>176</v>
      </c>
      <c r="B92" s="7" t="s">
        <v>210</v>
      </c>
      <c r="C92" s="52" t="s">
        <v>177</v>
      </c>
      <c r="D92" s="22">
        <v>39</v>
      </c>
      <c r="E92" s="53">
        <v>16673</v>
      </c>
      <c r="F92" s="53">
        <v>83</v>
      </c>
      <c r="G92" s="54">
        <v>319185</v>
      </c>
      <c r="H92" s="55">
        <f t="shared" si="8"/>
        <v>122</v>
      </c>
      <c r="I92" s="23">
        <f t="shared" si="8"/>
        <v>335858</v>
      </c>
      <c r="J92" s="56">
        <f t="shared" si="6"/>
        <v>40</v>
      </c>
      <c r="K92" s="57">
        <f t="shared" si="7"/>
        <v>51</v>
      </c>
    </row>
    <row r="93" spans="1:11" x14ac:dyDescent="0.15">
      <c r="A93" s="7" t="s">
        <v>178</v>
      </c>
      <c r="B93" s="7" t="s">
        <v>210</v>
      </c>
      <c r="C93" s="52" t="s">
        <v>179</v>
      </c>
      <c r="D93" s="22">
        <v>46</v>
      </c>
      <c r="E93" s="53">
        <v>39987</v>
      </c>
      <c r="F93" s="53">
        <v>125</v>
      </c>
      <c r="G93" s="54">
        <v>1122845</v>
      </c>
      <c r="H93" s="55">
        <f t="shared" si="8"/>
        <v>171</v>
      </c>
      <c r="I93" s="23">
        <f t="shared" si="8"/>
        <v>1162832</v>
      </c>
      <c r="J93" s="56">
        <f t="shared" si="6"/>
        <v>25</v>
      </c>
      <c r="K93" s="57">
        <f t="shared" si="7"/>
        <v>24</v>
      </c>
    </row>
    <row r="94" spans="1:11" x14ac:dyDescent="0.15">
      <c r="A94" s="7" t="s">
        <v>180</v>
      </c>
      <c r="B94" s="7" t="s">
        <v>210</v>
      </c>
      <c r="C94" s="52" t="s">
        <v>181</v>
      </c>
      <c r="D94" s="22">
        <v>38</v>
      </c>
      <c r="E94" s="53">
        <v>77030</v>
      </c>
      <c r="F94" s="53">
        <v>192</v>
      </c>
      <c r="G94" s="54">
        <v>751233</v>
      </c>
      <c r="H94" s="55">
        <f t="shared" si="8"/>
        <v>230</v>
      </c>
      <c r="I94" s="23">
        <f t="shared" si="8"/>
        <v>828263</v>
      </c>
      <c r="J94" s="56">
        <f t="shared" si="6"/>
        <v>18</v>
      </c>
      <c r="K94" s="57">
        <f t="shared" si="7"/>
        <v>31</v>
      </c>
    </row>
    <row r="95" spans="1:11" x14ac:dyDescent="0.15">
      <c r="A95" s="7" t="s">
        <v>182</v>
      </c>
      <c r="B95" s="7" t="s">
        <v>207</v>
      </c>
      <c r="C95" s="52" t="s">
        <v>183</v>
      </c>
      <c r="D95" s="22">
        <v>6</v>
      </c>
      <c r="E95" s="53">
        <v>1490</v>
      </c>
      <c r="F95" s="53">
        <v>2</v>
      </c>
      <c r="G95" s="54">
        <v>2605</v>
      </c>
      <c r="H95" s="55">
        <f t="shared" si="8"/>
        <v>8</v>
      </c>
      <c r="I95" s="23">
        <f t="shared" si="8"/>
        <v>4095</v>
      </c>
      <c r="J95" s="56">
        <f t="shared" si="6"/>
        <v>71</v>
      </c>
      <c r="K95" s="57">
        <f t="shared" si="7"/>
        <v>77</v>
      </c>
    </row>
    <row r="96" spans="1:11" ht="14.25" thickBot="1" x14ac:dyDescent="0.2">
      <c r="A96" s="7" t="s">
        <v>184</v>
      </c>
      <c r="B96" s="7" t="s">
        <v>210</v>
      </c>
      <c r="C96" s="52" t="s">
        <v>185</v>
      </c>
      <c r="D96" s="29">
        <v>30</v>
      </c>
      <c r="E96" s="66">
        <v>123430</v>
      </c>
      <c r="F96" s="66">
        <v>114</v>
      </c>
      <c r="G96" s="67">
        <v>784529</v>
      </c>
      <c r="H96" s="68">
        <f t="shared" si="8"/>
        <v>144</v>
      </c>
      <c r="I96" s="30">
        <f t="shared" si="8"/>
        <v>907959</v>
      </c>
      <c r="J96" s="69">
        <f t="shared" si="6"/>
        <v>35</v>
      </c>
      <c r="K96" s="70">
        <f t="shared" si="7"/>
        <v>29</v>
      </c>
    </row>
    <row r="97" spans="1:9" ht="14.25" thickBot="1" x14ac:dyDescent="0.2">
      <c r="A97" s="34"/>
      <c r="B97" s="34"/>
      <c r="C97" s="34"/>
    </row>
    <row r="98" spans="1:9" ht="14.25" thickBot="1" x14ac:dyDescent="0.2">
      <c r="C98" s="185" t="s">
        <v>352</v>
      </c>
      <c r="D98" s="186">
        <f>SUM(D11:D96)</f>
        <v>2749</v>
      </c>
      <c r="E98" s="186">
        <f t="shared" ref="E98:G98" si="9">SUM(E11:E96)</f>
        <v>5393392</v>
      </c>
      <c r="F98" s="186">
        <f t="shared" si="9"/>
        <v>13630</v>
      </c>
      <c r="G98" s="186">
        <f t="shared" si="9"/>
        <v>182824812</v>
      </c>
      <c r="H98" s="186">
        <f t="shared" ref="H98:I98" si="10">SUM(H11:H96)</f>
        <v>16379</v>
      </c>
      <c r="I98" s="187">
        <f t="shared" si="10"/>
        <v>188218204</v>
      </c>
    </row>
  </sheetData>
  <autoFilter ref="A10:K96" xr:uid="{00000000-0009-0000-0000-000008000000}"/>
  <mergeCells count="1">
    <mergeCell ref="D9:K9"/>
  </mergeCells>
  <phoneticPr fontId="1"/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scale="57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L98"/>
  <sheetViews>
    <sheetView view="pageBreakPreview" zoomScaleNormal="100" zoomScaleSheetLayoutView="100" workbookViewId="0">
      <pane xSplit="3" ySplit="10" topLeftCell="H11" activePane="bottomRight" state="frozen"/>
      <selection activeCell="I98" sqref="I98"/>
      <selection pane="topRight" activeCell="I98" sqref="I98"/>
      <selection pane="bottomLeft" activeCell="I98" sqref="I98"/>
      <selection pane="bottomRight" activeCell="I98" sqref="I98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11.875" style="34" customWidth="1"/>
    <col min="5" max="5" width="15.5" style="79" customWidth="1"/>
    <col min="6" max="6" width="11.875" style="34" customWidth="1"/>
    <col min="7" max="7" width="15.5" style="34" customWidth="1"/>
    <col min="8" max="8" width="11.375" style="34" customWidth="1"/>
    <col min="9" max="9" width="15.5" style="34" customWidth="1"/>
    <col min="10" max="11" width="11.375" style="34" customWidth="1"/>
    <col min="12" max="12" width="11.625" style="34" bestFit="1" customWidth="1"/>
    <col min="13" max="13" width="11.625" bestFit="1" customWidth="1"/>
  </cols>
  <sheetData>
    <row r="1" spans="1:12" ht="24" customHeight="1" thickBot="1" x14ac:dyDescent="0.2">
      <c r="A1" s="1" t="s">
        <v>3</v>
      </c>
      <c r="B1" s="1"/>
      <c r="C1" s="1"/>
      <c r="D1"/>
      <c r="E1"/>
      <c r="F1"/>
      <c r="G1"/>
      <c r="H1"/>
      <c r="I1"/>
      <c r="J1"/>
      <c r="K1"/>
      <c r="L1" s="80" t="s">
        <v>187</v>
      </c>
    </row>
    <row r="2" spans="1:12" ht="24" customHeight="1" x14ac:dyDescent="0.15">
      <c r="A2" s="1" t="s">
        <v>227</v>
      </c>
      <c r="B2" s="1"/>
      <c r="C2" s="1"/>
      <c r="D2"/>
      <c r="E2"/>
      <c r="F2"/>
      <c r="G2"/>
      <c r="H2"/>
      <c r="I2"/>
      <c r="J2"/>
      <c r="K2"/>
      <c r="L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s="34" customFormat="1" ht="35.25" customHeight="1" thickBot="1" x14ac:dyDescent="0.2">
      <c r="A4"/>
      <c r="B4"/>
      <c r="C4" s="8"/>
      <c r="D4" s="9" t="s">
        <v>4</v>
      </c>
      <c r="E4" s="10" t="s">
        <v>223</v>
      </c>
      <c r="F4" s="11" t="s">
        <v>5</v>
      </c>
      <c r="G4" s="113" t="s">
        <v>221</v>
      </c>
      <c r="H4" s="115" t="s">
        <v>6</v>
      </c>
      <c r="I4" s="116" t="s">
        <v>222</v>
      </c>
      <c r="J4" s="12" t="s">
        <v>7</v>
      </c>
      <c r="K4" s="13" t="s">
        <v>8</v>
      </c>
    </row>
    <row r="5" spans="1:12" s="34" customFormat="1" x14ac:dyDescent="0.15">
      <c r="A5"/>
      <c r="B5"/>
      <c r="C5" s="14" t="s">
        <v>1</v>
      </c>
      <c r="D5" s="15">
        <f>INDEX(D11:D96,MATCH($C$5,$C$11:$C$96,0),0)</f>
        <v>11</v>
      </c>
      <c r="E5" s="16">
        <f>INDEX(E11:E96,MATCH($C$5,$C$11:$C$96,0),0)</f>
        <v>21078</v>
      </c>
      <c r="F5" s="16">
        <f>INDEX(F11:F96,MATCH($C$5,$C$11:$C$96,0),0)</f>
        <v>53</v>
      </c>
      <c r="G5" s="19">
        <f>INDEX(G11:G96,MATCH($C$5,$C$11:$C$96,0),0)</f>
        <v>383166</v>
      </c>
      <c r="H5" s="18">
        <f t="shared" ref="H5:I5" si="0">SUM(D5,F5)</f>
        <v>64</v>
      </c>
      <c r="I5" s="17">
        <f t="shared" si="0"/>
        <v>404244</v>
      </c>
      <c r="J5" s="114">
        <f>INDEX(J11:J96,MATCH($C$5,$C$11:$C$96,0),0)</f>
        <v>53</v>
      </c>
      <c r="K5" s="20">
        <f>INDEX(K11:K96,MATCH($C$5,$C$11:$C$96,0),0)</f>
        <v>49</v>
      </c>
    </row>
    <row r="6" spans="1:12" s="34" customFormat="1" x14ac:dyDescent="0.15">
      <c r="A6"/>
      <c r="B6"/>
      <c r="C6" s="21" t="s">
        <v>9</v>
      </c>
      <c r="D6" s="93">
        <f>ROUND(SUMIF($B$11:$B$96,"G",D11:D96)/(COUNTIFS(B11:B96,"G",D11:D96,"&lt;&gt;")),1)</f>
        <v>42.6</v>
      </c>
      <c r="E6" s="94">
        <f>ROUND(SUMIF($B$11:$B$96,"G",E11:E96)/(COUNTIFS(B11:B96,"G",D11:D96,"&lt;&gt;")),1)</f>
        <v>69217.399999999994</v>
      </c>
      <c r="F6" s="94">
        <f>ROUND(SUMIF($B$11:$B$96,"G",F11:F96)/(COUNTIFS(B11:B96,"G",D11:D96,"&lt;&gt;")),1)</f>
        <v>140.4</v>
      </c>
      <c r="G6" s="95">
        <f>ROUND(SUMIF($B$11:$B$96,"G",G11:G96)/(COUNTIFS(B11:B96,"G",D11:D96,"&lt;&gt;")),1)</f>
        <v>1007490.2</v>
      </c>
      <c r="H6" s="96">
        <f>ROUND(SUM(D6,F6),1)</f>
        <v>183</v>
      </c>
      <c r="I6" s="97">
        <f>ROUND(SUM(E6,G6),1)</f>
        <v>1076707.6000000001</v>
      </c>
      <c r="J6" s="26"/>
      <c r="K6" s="27"/>
    </row>
    <row r="7" spans="1:12" s="34" customFormat="1" ht="14.25" thickBot="1" x14ac:dyDescent="0.2">
      <c r="A7"/>
      <c r="B7"/>
      <c r="C7" s="28" t="s">
        <v>10</v>
      </c>
      <c r="D7" s="98">
        <f>ROUND(AVERAGE(D11:D96),1)</f>
        <v>34.799999999999997</v>
      </c>
      <c r="E7" s="99">
        <f>ROUND(AVERAGE(E11:E96),1)</f>
        <v>67902.3</v>
      </c>
      <c r="F7" s="99">
        <f>ROUND(AVERAGE(F11:F96),1)</f>
        <v>172.4</v>
      </c>
      <c r="G7" s="100">
        <f>ROUND(AVERAGE(G11:G96),1)</f>
        <v>2437690.2999999998</v>
      </c>
      <c r="H7" s="101">
        <f>ROUND(SUM(D7,F7),1)</f>
        <v>207.2</v>
      </c>
      <c r="I7" s="102">
        <f>ROUND(SUM(E7,G7),1)</f>
        <v>2505592.6</v>
      </c>
      <c r="J7" s="31"/>
      <c r="K7" s="32"/>
    </row>
    <row r="8" spans="1:12" s="34" customFormat="1" ht="21" customHeight="1" thickBot="1" x14ac:dyDescent="0.2">
      <c r="A8"/>
      <c r="B8"/>
      <c r="C8"/>
      <c r="D8" s="33"/>
      <c r="E8" s="71"/>
      <c r="F8" s="33"/>
    </row>
    <row r="9" spans="1:12" s="34" customFormat="1" ht="21" customHeight="1" x14ac:dyDescent="0.15">
      <c r="A9"/>
      <c r="B9"/>
      <c r="C9"/>
      <c r="D9" s="236" t="str" cm="1">
        <f t="array" aca="1" ref="D9" ca="1">RIGHT(CELL("filename",A1),4)&amp;"年度（基準日：４月１日～３月31日）"</f>
        <v>2021年度（基準日：４月１日～３月31日）</v>
      </c>
      <c r="E9" s="237"/>
      <c r="F9" s="237"/>
      <c r="G9" s="237"/>
      <c r="H9" s="237"/>
      <c r="I9" s="237"/>
      <c r="J9" s="237"/>
      <c r="K9" s="238"/>
    </row>
    <row r="10" spans="1:12" s="34" customFormat="1" ht="33.75" customHeight="1" x14ac:dyDescent="0.15">
      <c r="A10" s="35" t="s">
        <v>11</v>
      </c>
      <c r="B10" s="36" t="s">
        <v>12</v>
      </c>
      <c r="C10" s="8" t="s">
        <v>13</v>
      </c>
      <c r="D10" s="72" t="s">
        <v>4</v>
      </c>
      <c r="E10" s="73" t="s">
        <v>220</v>
      </c>
      <c r="F10" s="73" t="s">
        <v>5</v>
      </c>
      <c r="G10" s="74" t="s">
        <v>221</v>
      </c>
      <c r="H10" s="75" t="s">
        <v>6</v>
      </c>
      <c r="I10" s="76" t="s">
        <v>222</v>
      </c>
      <c r="J10" s="77" t="s">
        <v>7</v>
      </c>
      <c r="K10" s="78" t="s">
        <v>8</v>
      </c>
    </row>
    <row r="11" spans="1:12" s="34" customFormat="1" x14ac:dyDescent="0.15">
      <c r="A11" s="7" t="s">
        <v>18</v>
      </c>
      <c r="B11" s="7" t="s">
        <v>205</v>
      </c>
      <c r="C11" s="52" t="s">
        <v>19</v>
      </c>
      <c r="D11" s="22">
        <v>73</v>
      </c>
      <c r="E11" s="53">
        <v>159080</v>
      </c>
      <c r="F11" s="53">
        <v>635</v>
      </c>
      <c r="G11" s="54">
        <v>7209021</v>
      </c>
      <c r="H11" s="55">
        <f t="shared" ref="H11:H42" si="1">SUM(D11,F11)</f>
        <v>708</v>
      </c>
      <c r="I11" s="23">
        <f t="shared" ref="I11:I42" si="2">SUM(E11,G11)</f>
        <v>7368101</v>
      </c>
      <c r="J11" s="56">
        <f t="shared" ref="J11:J42" si="3">_xlfn.RANK.EQ(H11,$H$11:$H$96,0)</f>
        <v>7</v>
      </c>
      <c r="K11" s="57">
        <f t="shared" ref="K11:K42" si="4">_xlfn.RANK.EQ(I11,$I$11:$I$96,0)</f>
        <v>8</v>
      </c>
    </row>
    <row r="12" spans="1:12" s="34" customFormat="1" x14ac:dyDescent="0.15">
      <c r="A12" s="7" t="s">
        <v>20</v>
      </c>
      <c r="B12" s="7" t="s">
        <v>206</v>
      </c>
      <c r="C12" s="52" t="s">
        <v>21</v>
      </c>
      <c r="D12" s="22">
        <v>0</v>
      </c>
      <c r="E12" s="53">
        <v>0</v>
      </c>
      <c r="F12" s="53">
        <v>7</v>
      </c>
      <c r="G12" s="54">
        <v>9501</v>
      </c>
      <c r="H12" s="55">
        <f t="shared" si="1"/>
        <v>7</v>
      </c>
      <c r="I12" s="23">
        <f t="shared" si="2"/>
        <v>9501</v>
      </c>
      <c r="J12" s="56">
        <f t="shared" si="3"/>
        <v>73</v>
      </c>
      <c r="K12" s="57">
        <f t="shared" si="4"/>
        <v>74</v>
      </c>
    </row>
    <row r="13" spans="1:12" s="34" customFormat="1" x14ac:dyDescent="0.15">
      <c r="A13" s="7" t="s">
        <v>22</v>
      </c>
      <c r="B13" s="7" t="s">
        <v>207</v>
      </c>
      <c r="C13" s="52" t="s">
        <v>23</v>
      </c>
      <c r="D13" s="22">
        <v>8</v>
      </c>
      <c r="E13" s="53">
        <v>21136</v>
      </c>
      <c r="F13" s="53">
        <v>35</v>
      </c>
      <c r="G13" s="54">
        <v>97886</v>
      </c>
      <c r="H13" s="55">
        <f t="shared" si="1"/>
        <v>43</v>
      </c>
      <c r="I13" s="23">
        <f t="shared" si="2"/>
        <v>119022</v>
      </c>
      <c r="J13" s="56">
        <f t="shared" si="3"/>
        <v>61</v>
      </c>
      <c r="K13" s="57">
        <f t="shared" si="4"/>
        <v>63</v>
      </c>
    </row>
    <row r="14" spans="1:12" s="34" customFormat="1" x14ac:dyDescent="0.15">
      <c r="A14" s="45" t="s">
        <v>24</v>
      </c>
      <c r="B14" s="45" t="s">
        <v>208</v>
      </c>
      <c r="C14" s="46" t="s">
        <v>25</v>
      </c>
      <c r="D14" s="22">
        <v>0</v>
      </c>
      <c r="E14" s="48">
        <v>0</v>
      </c>
      <c r="F14" s="48">
        <v>3</v>
      </c>
      <c r="G14" s="49">
        <v>23058</v>
      </c>
      <c r="H14" s="55">
        <f t="shared" si="1"/>
        <v>3</v>
      </c>
      <c r="I14" s="23">
        <f t="shared" si="2"/>
        <v>23058</v>
      </c>
      <c r="J14" s="56">
        <f t="shared" si="3"/>
        <v>78</v>
      </c>
      <c r="K14" s="57">
        <f t="shared" si="4"/>
        <v>71</v>
      </c>
    </row>
    <row r="15" spans="1:12" s="34" customFormat="1" x14ac:dyDescent="0.15">
      <c r="A15" s="7" t="s">
        <v>26</v>
      </c>
      <c r="B15" s="7" t="s">
        <v>207</v>
      </c>
      <c r="C15" s="52" t="s">
        <v>27</v>
      </c>
      <c r="D15" s="22">
        <v>5</v>
      </c>
      <c r="E15" s="53">
        <v>10390</v>
      </c>
      <c r="F15" s="53">
        <v>25</v>
      </c>
      <c r="G15" s="54">
        <v>40906</v>
      </c>
      <c r="H15" s="55">
        <f t="shared" si="1"/>
        <v>30</v>
      </c>
      <c r="I15" s="23">
        <f t="shared" si="2"/>
        <v>51296</v>
      </c>
      <c r="J15" s="56">
        <f t="shared" si="3"/>
        <v>65</v>
      </c>
      <c r="K15" s="57">
        <f t="shared" si="4"/>
        <v>68</v>
      </c>
    </row>
    <row r="16" spans="1:12" s="34" customFormat="1" x14ac:dyDescent="0.15">
      <c r="A16" s="7" t="s">
        <v>28</v>
      </c>
      <c r="B16" s="7" t="s">
        <v>207</v>
      </c>
      <c r="C16" s="52" t="s">
        <v>29</v>
      </c>
      <c r="D16" s="22">
        <v>1</v>
      </c>
      <c r="E16" s="53">
        <v>260</v>
      </c>
      <c r="F16" s="53">
        <v>18</v>
      </c>
      <c r="G16" s="54">
        <v>113362</v>
      </c>
      <c r="H16" s="55">
        <f t="shared" si="1"/>
        <v>19</v>
      </c>
      <c r="I16" s="23">
        <f t="shared" si="2"/>
        <v>113622</v>
      </c>
      <c r="J16" s="56">
        <f t="shared" si="3"/>
        <v>67</v>
      </c>
      <c r="K16" s="57">
        <f t="shared" si="4"/>
        <v>64</v>
      </c>
    </row>
    <row r="17" spans="1:11" s="34" customFormat="1" x14ac:dyDescent="0.15">
      <c r="A17" s="7" t="s">
        <v>30</v>
      </c>
      <c r="B17" s="7" t="s">
        <v>209</v>
      </c>
      <c r="C17" s="52" t="s">
        <v>31</v>
      </c>
      <c r="D17" s="22">
        <v>31</v>
      </c>
      <c r="E17" s="53">
        <v>13790</v>
      </c>
      <c r="F17" s="53">
        <v>44</v>
      </c>
      <c r="G17" s="54">
        <v>22642</v>
      </c>
      <c r="H17" s="55">
        <f t="shared" si="1"/>
        <v>75</v>
      </c>
      <c r="I17" s="23">
        <f t="shared" si="2"/>
        <v>36432</v>
      </c>
      <c r="J17" s="56">
        <f t="shared" si="3"/>
        <v>50</v>
      </c>
      <c r="K17" s="57">
        <f t="shared" si="4"/>
        <v>69</v>
      </c>
    </row>
    <row r="18" spans="1:11" s="34" customFormat="1" x14ac:dyDescent="0.15">
      <c r="A18" s="7" t="s">
        <v>32</v>
      </c>
      <c r="B18" s="7" t="s">
        <v>210</v>
      </c>
      <c r="C18" s="52" t="s">
        <v>33</v>
      </c>
      <c r="D18" s="22">
        <v>16</v>
      </c>
      <c r="E18" s="53">
        <v>45211</v>
      </c>
      <c r="F18" s="53">
        <v>77</v>
      </c>
      <c r="G18" s="54">
        <v>531545</v>
      </c>
      <c r="H18" s="55">
        <f t="shared" si="1"/>
        <v>93</v>
      </c>
      <c r="I18" s="23">
        <f t="shared" si="2"/>
        <v>576756</v>
      </c>
      <c r="J18" s="56">
        <f t="shared" si="3"/>
        <v>46</v>
      </c>
      <c r="K18" s="57">
        <f t="shared" si="4"/>
        <v>43</v>
      </c>
    </row>
    <row r="19" spans="1:11" s="34" customFormat="1" x14ac:dyDescent="0.15">
      <c r="A19" s="7" t="s">
        <v>34</v>
      </c>
      <c r="B19" s="7" t="s">
        <v>211</v>
      </c>
      <c r="C19" s="52" t="s">
        <v>35</v>
      </c>
      <c r="D19" s="22">
        <v>6</v>
      </c>
      <c r="E19" s="53">
        <v>14718</v>
      </c>
      <c r="F19" s="53">
        <v>43</v>
      </c>
      <c r="G19" s="54">
        <v>237493</v>
      </c>
      <c r="H19" s="55">
        <f t="shared" si="1"/>
        <v>49</v>
      </c>
      <c r="I19" s="23">
        <f t="shared" si="2"/>
        <v>252211</v>
      </c>
      <c r="J19" s="56">
        <f t="shared" si="3"/>
        <v>57</v>
      </c>
      <c r="K19" s="57">
        <f t="shared" si="4"/>
        <v>61</v>
      </c>
    </row>
    <row r="20" spans="1:11" s="34" customFormat="1" x14ac:dyDescent="0.15">
      <c r="A20" s="7" t="s">
        <v>36</v>
      </c>
      <c r="B20" s="7" t="s">
        <v>205</v>
      </c>
      <c r="C20" s="52" t="s">
        <v>37</v>
      </c>
      <c r="D20" s="22">
        <v>43</v>
      </c>
      <c r="E20" s="53">
        <v>59211</v>
      </c>
      <c r="F20" s="53">
        <v>789</v>
      </c>
      <c r="G20" s="54">
        <v>16662031</v>
      </c>
      <c r="H20" s="55">
        <f t="shared" si="1"/>
        <v>832</v>
      </c>
      <c r="I20" s="23">
        <f t="shared" si="2"/>
        <v>16721242</v>
      </c>
      <c r="J20" s="56">
        <f t="shared" si="3"/>
        <v>5</v>
      </c>
      <c r="K20" s="57">
        <f t="shared" si="4"/>
        <v>4</v>
      </c>
    </row>
    <row r="21" spans="1:11" s="34" customFormat="1" x14ac:dyDescent="0.15">
      <c r="A21" s="45" t="s">
        <v>38</v>
      </c>
      <c r="B21" s="45" t="s">
        <v>206</v>
      </c>
      <c r="C21" s="46" t="s">
        <v>39</v>
      </c>
      <c r="D21" s="47">
        <v>0</v>
      </c>
      <c r="E21" s="48">
        <v>0</v>
      </c>
      <c r="F21" s="48">
        <v>2</v>
      </c>
      <c r="G21" s="49">
        <v>2978</v>
      </c>
      <c r="H21" s="55">
        <f t="shared" si="1"/>
        <v>2</v>
      </c>
      <c r="I21" s="23">
        <f t="shared" si="2"/>
        <v>2978</v>
      </c>
      <c r="J21" s="56">
        <f t="shared" si="3"/>
        <v>81</v>
      </c>
      <c r="K21" s="57">
        <f t="shared" si="4"/>
        <v>80</v>
      </c>
    </row>
    <row r="22" spans="1:11" s="34" customFormat="1" x14ac:dyDescent="0.15">
      <c r="A22" s="45" t="s">
        <v>40</v>
      </c>
      <c r="B22" s="45" t="s">
        <v>210</v>
      </c>
      <c r="C22" s="46" t="s">
        <v>41</v>
      </c>
      <c r="D22" s="47">
        <v>50</v>
      </c>
      <c r="E22" s="48">
        <v>38346</v>
      </c>
      <c r="F22" s="48">
        <v>94</v>
      </c>
      <c r="G22" s="49">
        <v>281326</v>
      </c>
      <c r="H22" s="55">
        <f t="shared" si="1"/>
        <v>144</v>
      </c>
      <c r="I22" s="23">
        <f t="shared" si="2"/>
        <v>319672</v>
      </c>
      <c r="J22" s="56">
        <f t="shared" si="3"/>
        <v>36</v>
      </c>
      <c r="K22" s="57">
        <f t="shared" si="4"/>
        <v>58</v>
      </c>
    </row>
    <row r="23" spans="1:11" s="34" customFormat="1" x14ac:dyDescent="0.15">
      <c r="A23" s="7" t="s">
        <v>42</v>
      </c>
      <c r="B23" s="7" t="s">
        <v>210</v>
      </c>
      <c r="C23" s="52" t="s">
        <v>43</v>
      </c>
      <c r="D23" s="22">
        <v>51</v>
      </c>
      <c r="E23" s="53">
        <v>60468</v>
      </c>
      <c r="F23" s="53">
        <v>144</v>
      </c>
      <c r="G23" s="54">
        <v>1084163</v>
      </c>
      <c r="H23" s="55">
        <f t="shared" si="1"/>
        <v>195</v>
      </c>
      <c r="I23" s="23">
        <f t="shared" si="2"/>
        <v>1144631</v>
      </c>
      <c r="J23" s="56">
        <f t="shared" si="3"/>
        <v>26</v>
      </c>
      <c r="K23" s="57">
        <f t="shared" si="4"/>
        <v>27</v>
      </c>
    </row>
    <row r="24" spans="1:11" s="34" customFormat="1" x14ac:dyDescent="0.15">
      <c r="A24" s="7" t="s">
        <v>44</v>
      </c>
      <c r="B24" s="7" t="s">
        <v>208</v>
      </c>
      <c r="C24" s="52" t="s">
        <v>45</v>
      </c>
      <c r="D24" s="22">
        <v>4</v>
      </c>
      <c r="E24" s="53">
        <v>4064</v>
      </c>
      <c r="F24" s="53">
        <v>45</v>
      </c>
      <c r="G24" s="54">
        <v>253160</v>
      </c>
      <c r="H24" s="55">
        <f t="shared" si="1"/>
        <v>49</v>
      </c>
      <c r="I24" s="23">
        <f t="shared" si="2"/>
        <v>257224</v>
      </c>
      <c r="J24" s="56">
        <f t="shared" si="3"/>
        <v>57</v>
      </c>
      <c r="K24" s="57">
        <f t="shared" si="4"/>
        <v>60</v>
      </c>
    </row>
    <row r="25" spans="1:11" s="34" customFormat="1" x14ac:dyDescent="0.15">
      <c r="A25" s="7" t="s">
        <v>46</v>
      </c>
      <c r="B25" s="7" t="s">
        <v>211</v>
      </c>
      <c r="C25" s="52" t="s">
        <v>47</v>
      </c>
      <c r="D25" s="22">
        <v>10</v>
      </c>
      <c r="E25" s="53">
        <v>11853</v>
      </c>
      <c r="F25" s="53">
        <v>49</v>
      </c>
      <c r="G25" s="54">
        <v>696441</v>
      </c>
      <c r="H25" s="55">
        <f t="shared" si="1"/>
        <v>59</v>
      </c>
      <c r="I25" s="23">
        <f t="shared" si="2"/>
        <v>708294</v>
      </c>
      <c r="J25" s="56">
        <f t="shared" si="3"/>
        <v>54</v>
      </c>
      <c r="K25" s="57">
        <f t="shared" si="4"/>
        <v>38</v>
      </c>
    </row>
    <row r="26" spans="1:11" s="34" customFormat="1" x14ac:dyDescent="0.15">
      <c r="A26" s="7" t="s">
        <v>48</v>
      </c>
      <c r="B26" s="7" t="s">
        <v>205</v>
      </c>
      <c r="C26" s="52" t="s">
        <v>49</v>
      </c>
      <c r="D26" s="22">
        <v>73</v>
      </c>
      <c r="E26" s="53">
        <v>146482</v>
      </c>
      <c r="F26" s="53">
        <v>428</v>
      </c>
      <c r="G26" s="54">
        <v>5702094</v>
      </c>
      <c r="H26" s="55">
        <f t="shared" si="1"/>
        <v>501</v>
      </c>
      <c r="I26" s="23">
        <f t="shared" si="2"/>
        <v>5848576</v>
      </c>
      <c r="J26" s="56">
        <f t="shared" si="3"/>
        <v>11</v>
      </c>
      <c r="K26" s="57">
        <f t="shared" si="4"/>
        <v>9</v>
      </c>
    </row>
    <row r="27" spans="1:11" s="34" customFormat="1" x14ac:dyDescent="0.15">
      <c r="A27" s="7" t="s">
        <v>50</v>
      </c>
      <c r="B27" s="7" t="s">
        <v>208</v>
      </c>
      <c r="C27" s="52" t="s">
        <v>51</v>
      </c>
      <c r="D27" s="22">
        <v>3</v>
      </c>
      <c r="E27" s="53">
        <v>708</v>
      </c>
      <c r="F27" s="53">
        <v>6</v>
      </c>
      <c r="G27" s="54">
        <v>6680</v>
      </c>
      <c r="H27" s="55">
        <f t="shared" si="1"/>
        <v>9</v>
      </c>
      <c r="I27" s="23">
        <f t="shared" si="2"/>
        <v>7388</v>
      </c>
      <c r="J27" s="56">
        <f t="shared" si="3"/>
        <v>71</v>
      </c>
      <c r="K27" s="57">
        <f t="shared" si="4"/>
        <v>77</v>
      </c>
    </row>
    <row r="28" spans="1:11" s="34" customFormat="1" x14ac:dyDescent="0.15">
      <c r="A28" s="7" t="s">
        <v>52</v>
      </c>
      <c r="B28" s="7" t="s">
        <v>211</v>
      </c>
      <c r="C28" s="52" t="s">
        <v>53</v>
      </c>
      <c r="D28" s="22">
        <v>17</v>
      </c>
      <c r="E28" s="53">
        <v>39771</v>
      </c>
      <c r="F28" s="53">
        <v>52</v>
      </c>
      <c r="G28" s="54">
        <v>317879</v>
      </c>
      <c r="H28" s="55">
        <f t="shared" si="1"/>
        <v>69</v>
      </c>
      <c r="I28" s="23">
        <f t="shared" si="2"/>
        <v>357650</v>
      </c>
      <c r="J28" s="56">
        <f t="shared" si="3"/>
        <v>51</v>
      </c>
      <c r="K28" s="57">
        <f t="shared" si="4"/>
        <v>54</v>
      </c>
    </row>
    <row r="29" spans="1:11" s="34" customFormat="1" x14ac:dyDescent="0.15">
      <c r="A29" s="7" t="s">
        <v>54</v>
      </c>
      <c r="B29" s="7" t="s">
        <v>210</v>
      </c>
      <c r="C29" s="52" t="s">
        <v>55</v>
      </c>
      <c r="D29" s="22">
        <v>25</v>
      </c>
      <c r="E29" s="53">
        <v>15394</v>
      </c>
      <c r="F29" s="53">
        <v>128</v>
      </c>
      <c r="G29" s="54">
        <v>736398</v>
      </c>
      <c r="H29" s="55">
        <f t="shared" si="1"/>
        <v>153</v>
      </c>
      <c r="I29" s="23">
        <f t="shared" si="2"/>
        <v>751792</v>
      </c>
      <c r="J29" s="56">
        <f t="shared" si="3"/>
        <v>34</v>
      </c>
      <c r="K29" s="57">
        <f t="shared" si="4"/>
        <v>36</v>
      </c>
    </row>
    <row r="30" spans="1:11" s="34" customFormat="1" x14ac:dyDescent="0.15">
      <c r="A30" s="7" t="s">
        <v>56</v>
      </c>
      <c r="B30" s="7" t="s">
        <v>211</v>
      </c>
      <c r="C30" s="52" t="s">
        <v>57</v>
      </c>
      <c r="D30" s="22">
        <v>3</v>
      </c>
      <c r="E30" s="53">
        <v>5392</v>
      </c>
      <c r="F30" s="53">
        <v>43</v>
      </c>
      <c r="G30" s="54">
        <v>395994</v>
      </c>
      <c r="H30" s="55">
        <f t="shared" si="1"/>
        <v>46</v>
      </c>
      <c r="I30" s="23">
        <f t="shared" si="2"/>
        <v>401386</v>
      </c>
      <c r="J30" s="56">
        <f t="shared" si="3"/>
        <v>59</v>
      </c>
      <c r="K30" s="57">
        <f t="shared" si="4"/>
        <v>50</v>
      </c>
    </row>
    <row r="31" spans="1:11" s="34" customFormat="1" x14ac:dyDescent="0.15">
      <c r="A31" s="7" t="s">
        <v>58</v>
      </c>
      <c r="B31" s="7" t="s">
        <v>205</v>
      </c>
      <c r="C31" s="52" t="s">
        <v>59</v>
      </c>
      <c r="D31" s="22">
        <v>100</v>
      </c>
      <c r="E31" s="53">
        <v>184774</v>
      </c>
      <c r="F31" s="53">
        <v>323</v>
      </c>
      <c r="G31" s="54">
        <v>2795512</v>
      </c>
      <c r="H31" s="55">
        <f t="shared" si="1"/>
        <v>423</v>
      </c>
      <c r="I31" s="23">
        <f t="shared" si="2"/>
        <v>2980286</v>
      </c>
      <c r="J31" s="56">
        <f t="shared" si="3"/>
        <v>13</v>
      </c>
      <c r="K31" s="57">
        <f t="shared" si="4"/>
        <v>14</v>
      </c>
    </row>
    <row r="32" spans="1:11" s="34" customFormat="1" x14ac:dyDescent="0.15">
      <c r="A32" s="7" t="s">
        <v>60</v>
      </c>
      <c r="B32" s="7" t="s">
        <v>205</v>
      </c>
      <c r="C32" s="52" t="s">
        <v>61</v>
      </c>
      <c r="D32" s="22">
        <v>136</v>
      </c>
      <c r="E32" s="53">
        <v>328798</v>
      </c>
      <c r="F32" s="53">
        <v>1898</v>
      </c>
      <c r="G32" s="54">
        <v>44217971</v>
      </c>
      <c r="H32" s="55">
        <f t="shared" si="1"/>
        <v>2034</v>
      </c>
      <c r="I32" s="23">
        <f t="shared" si="2"/>
        <v>44546769</v>
      </c>
      <c r="J32" s="56">
        <f t="shared" si="3"/>
        <v>1</v>
      </c>
      <c r="K32" s="57">
        <f t="shared" si="4"/>
        <v>1</v>
      </c>
    </row>
    <row r="33" spans="1:11" s="34" customFormat="1" x14ac:dyDescent="0.15">
      <c r="A33" s="7" t="s">
        <v>62</v>
      </c>
      <c r="B33" s="7" t="s">
        <v>209</v>
      </c>
      <c r="C33" s="52" t="s">
        <v>63</v>
      </c>
      <c r="D33" s="22">
        <v>88</v>
      </c>
      <c r="E33" s="53">
        <v>68133</v>
      </c>
      <c r="F33" s="53">
        <v>287</v>
      </c>
      <c r="G33" s="54">
        <v>3850395</v>
      </c>
      <c r="H33" s="55">
        <f t="shared" si="1"/>
        <v>375</v>
      </c>
      <c r="I33" s="23">
        <f t="shared" si="2"/>
        <v>3918528</v>
      </c>
      <c r="J33" s="56">
        <f t="shared" si="3"/>
        <v>14</v>
      </c>
      <c r="K33" s="57">
        <f t="shared" si="4"/>
        <v>12</v>
      </c>
    </row>
    <row r="34" spans="1:11" s="34" customFormat="1" x14ac:dyDescent="0.15">
      <c r="A34" s="45" t="s">
        <v>64</v>
      </c>
      <c r="B34" s="45" t="s">
        <v>208</v>
      </c>
      <c r="C34" s="46" t="s">
        <v>65</v>
      </c>
      <c r="D34" s="22">
        <v>0</v>
      </c>
      <c r="E34" s="48">
        <v>0</v>
      </c>
      <c r="F34" s="48">
        <v>8</v>
      </c>
      <c r="G34" s="49">
        <v>22236</v>
      </c>
      <c r="H34" s="55">
        <f t="shared" si="1"/>
        <v>8</v>
      </c>
      <c r="I34" s="23">
        <f t="shared" si="2"/>
        <v>22236</v>
      </c>
      <c r="J34" s="56">
        <f t="shared" si="3"/>
        <v>72</v>
      </c>
      <c r="K34" s="57">
        <f t="shared" si="4"/>
        <v>72</v>
      </c>
    </row>
    <row r="35" spans="1:11" s="34" customFormat="1" x14ac:dyDescent="0.15">
      <c r="A35" s="7" t="s">
        <v>66</v>
      </c>
      <c r="B35" s="7" t="s">
        <v>208</v>
      </c>
      <c r="C35" s="52" t="s">
        <v>67</v>
      </c>
      <c r="D35" s="22">
        <v>3</v>
      </c>
      <c r="E35" s="53">
        <v>2563</v>
      </c>
      <c r="F35" s="53">
        <v>20</v>
      </c>
      <c r="G35" s="54">
        <v>62301</v>
      </c>
      <c r="H35" s="55">
        <f t="shared" si="1"/>
        <v>23</v>
      </c>
      <c r="I35" s="23">
        <f t="shared" si="2"/>
        <v>64864</v>
      </c>
      <c r="J35" s="56">
        <f t="shared" si="3"/>
        <v>66</v>
      </c>
      <c r="K35" s="57">
        <f t="shared" si="4"/>
        <v>65</v>
      </c>
    </row>
    <row r="36" spans="1:11" s="34" customFormat="1" x14ac:dyDescent="0.15">
      <c r="A36" s="7" t="s">
        <v>68</v>
      </c>
      <c r="B36" s="7" t="s">
        <v>207</v>
      </c>
      <c r="C36" s="52" t="s">
        <v>69</v>
      </c>
      <c r="D36" s="22">
        <v>90</v>
      </c>
      <c r="E36" s="53">
        <v>236925</v>
      </c>
      <c r="F36" s="53">
        <v>417</v>
      </c>
      <c r="G36" s="54">
        <v>9056349</v>
      </c>
      <c r="H36" s="55">
        <f t="shared" si="1"/>
        <v>507</v>
      </c>
      <c r="I36" s="23">
        <f t="shared" si="2"/>
        <v>9293274</v>
      </c>
      <c r="J36" s="56">
        <f t="shared" si="3"/>
        <v>9</v>
      </c>
      <c r="K36" s="57">
        <f t="shared" si="4"/>
        <v>7</v>
      </c>
    </row>
    <row r="37" spans="1:11" s="34" customFormat="1" x14ac:dyDescent="0.15">
      <c r="A37" s="7" t="s">
        <v>70</v>
      </c>
      <c r="B37" s="7" t="s">
        <v>211</v>
      </c>
      <c r="C37" s="52" t="s">
        <v>71</v>
      </c>
      <c r="D37" s="22">
        <v>4</v>
      </c>
      <c r="E37" s="53">
        <v>15979</v>
      </c>
      <c r="F37" s="53">
        <v>42</v>
      </c>
      <c r="G37" s="54">
        <v>864455</v>
      </c>
      <c r="H37" s="55">
        <f t="shared" si="1"/>
        <v>46</v>
      </c>
      <c r="I37" s="23">
        <f t="shared" si="2"/>
        <v>880434</v>
      </c>
      <c r="J37" s="56">
        <f t="shared" si="3"/>
        <v>59</v>
      </c>
      <c r="K37" s="57">
        <f t="shared" si="4"/>
        <v>31</v>
      </c>
    </row>
    <row r="38" spans="1:11" s="34" customFormat="1" x14ac:dyDescent="0.15">
      <c r="A38" s="7" t="s">
        <v>72</v>
      </c>
      <c r="B38" s="7" t="s">
        <v>206</v>
      </c>
      <c r="C38" s="52" t="s">
        <v>73</v>
      </c>
      <c r="D38" s="22">
        <v>0</v>
      </c>
      <c r="E38" s="53">
        <v>0</v>
      </c>
      <c r="F38" s="53">
        <v>7</v>
      </c>
      <c r="G38" s="54">
        <v>11687</v>
      </c>
      <c r="H38" s="55">
        <f t="shared" si="1"/>
        <v>7</v>
      </c>
      <c r="I38" s="23">
        <f t="shared" si="2"/>
        <v>11687</v>
      </c>
      <c r="J38" s="56">
        <f t="shared" si="3"/>
        <v>73</v>
      </c>
      <c r="K38" s="57">
        <f t="shared" si="4"/>
        <v>73</v>
      </c>
    </row>
    <row r="39" spans="1:11" s="34" customFormat="1" x14ac:dyDescent="0.15">
      <c r="A39" s="7" t="s">
        <v>74</v>
      </c>
      <c r="B39" s="7" t="s">
        <v>207</v>
      </c>
      <c r="C39" s="52" t="s">
        <v>75</v>
      </c>
      <c r="D39" s="22">
        <v>9</v>
      </c>
      <c r="E39" s="53">
        <v>9087</v>
      </c>
      <c r="F39" s="53">
        <v>157</v>
      </c>
      <c r="G39" s="54">
        <v>1582345</v>
      </c>
      <c r="H39" s="55">
        <f t="shared" si="1"/>
        <v>166</v>
      </c>
      <c r="I39" s="23">
        <f t="shared" si="2"/>
        <v>1591432</v>
      </c>
      <c r="J39" s="56">
        <f t="shared" si="3"/>
        <v>31</v>
      </c>
      <c r="K39" s="57">
        <f t="shared" si="4"/>
        <v>22</v>
      </c>
    </row>
    <row r="40" spans="1:11" s="34" customFormat="1" x14ac:dyDescent="0.15">
      <c r="A40" s="7" t="s">
        <v>76</v>
      </c>
      <c r="B40" s="7" t="s">
        <v>207</v>
      </c>
      <c r="C40" s="52" t="s">
        <v>77</v>
      </c>
      <c r="D40" s="22">
        <v>9</v>
      </c>
      <c r="E40" s="53">
        <v>18235</v>
      </c>
      <c r="F40" s="53">
        <v>76</v>
      </c>
      <c r="G40" s="54">
        <v>952218</v>
      </c>
      <c r="H40" s="55">
        <f t="shared" si="1"/>
        <v>85</v>
      </c>
      <c r="I40" s="23">
        <f t="shared" si="2"/>
        <v>970453</v>
      </c>
      <c r="J40" s="56">
        <f t="shared" si="3"/>
        <v>47</v>
      </c>
      <c r="K40" s="57">
        <f t="shared" si="4"/>
        <v>29</v>
      </c>
    </row>
    <row r="41" spans="1:11" s="34" customFormat="1" x14ac:dyDescent="0.15">
      <c r="A41" s="45" t="s">
        <v>78</v>
      </c>
      <c r="B41" s="45" t="s">
        <v>208</v>
      </c>
      <c r="C41" s="46" t="s">
        <v>79</v>
      </c>
      <c r="D41" s="22">
        <v>8</v>
      </c>
      <c r="E41" s="48">
        <v>14713</v>
      </c>
      <c r="F41" s="48">
        <v>23</v>
      </c>
      <c r="G41" s="49">
        <v>110536</v>
      </c>
      <c r="H41" s="55">
        <f t="shared" si="1"/>
        <v>31</v>
      </c>
      <c r="I41" s="23">
        <f t="shared" si="2"/>
        <v>125249</v>
      </c>
      <c r="J41" s="56">
        <f t="shared" si="3"/>
        <v>64</v>
      </c>
      <c r="K41" s="57">
        <f t="shared" si="4"/>
        <v>62</v>
      </c>
    </row>
    <row r="42" spans="1:11" s="34" customFormat="1" x14ac:dyDescent="0.15">
      <c r="A42" s="45" t="s">
        <v>80</v>
      </c>
      <c r="B42" s="45" t="s">
        <v>212</v>
      </c>
      <c r="C42" s="46" t="s">
        <v>81</v>
      </c>
      <c r="D42" s="22">
        <v>0</v>
      </c>
      <c r="E42" s="48">
        <v>0</v>
      </c>
      <c r="F42" s="48">
        <v>15</v>
      </c>
      <c r="G42" s="49">
        <v>380888</v>
      </c>
      <c r="H42" s="55">
        <f t="shared" si="1"/>
        <v>15</v>
      </c>
      <c r="I42" s="23">
        <f t="shared" si="2"/>
        <v>380888</v>
      </c>
      <c r="J42" s="56">
        <f t="shared" si="3"/>
        <v>68</v>
      </c>
      <c r="K42" s="57">
        <f t="shared" si="4"/>
        <v>52</v>
      </c>
    </row>
    <row r="43" spans="1:11" s="34" customFormat="1" x14ac:dyDescent="0.15">
      <c r="A43" s="7" t="s">
        <v>82</v>
      </c>
      <c r="B43" s="7" t="s">
        <v>207</v>
      </c>
      <c r="C43" s="52" t="s">
        <v>83</v>
      </c>
      <c r="D43" s="22">
        <v>12</v>
      </c>
      <c r="E43" s="53">
        <v>54298</v>
      </c>
      <c r="F43" s="53">
        <v>54</v>
      </c>
      <c r="G43" s="54">
        <v>302389</v>
      </c>
      <c r="H43" s="55">
        <f t="shared" ref="H43:H74" si="5">SUM(D43,F43)</f>
        <v>66</v>
      </c>
      <c r="I43" s="23">
        <f t="shared" ref="I43:I74" si="6">SUM(E43,G43)</f>
        <v>356687</v>
      </c>
      <c r="J43" s="56">
        <f t="shared" ref="J43:J74" si="7">_xlfn.RANK.EQ(H43,$H$11:$H$96,0)</f>
        <v>52</v>
      </c>
      <c r="K43" s="57">
        <f t="shared" ref="K43:K74" si="8">_xlfn.RANK.EQ(I43,$I$11:$I$96,0)</f>
        <v>55</v>
      </c>
    </row>
    <row r="44" spans="1:11" s="34" customFormat="1" x14ac:dyDescent="0.15">
      <c r="A44" s="7" t="s">
        <v>84</v>
      </c>
      <c r="B44" s="7" t="s">
        <v>211</v>
      </c>
      <c r="C44" s="52" t="s">
        <v>85</v>
      </c>
      <c r="D44" s="22">
        <v>18</v>
      </c>
      <c r="E44" s="53">
        <v>65338</v>
      </c>
      <c r="F44" s="53">
        <v>121</v>
      </c>
      <c r="G44" s="54">
        <v>1936566</v>
      </c>
      <c r="H44" s="55">
        <f t="shared" si="5"/>
        <v>139</v>
      </c>
      <c r="I44" s="23">
        <f t="shared" si="6"/>
        <v>2001904</v>
      </c>
      <c r="J44" s="56">
        <f t="shared" si="7"/>
        <v>37</v>
      </c>
      <c r="K44" s="57">
        <f t="shared" si="8"/>
        <v>18</v>
      </c>
    </row>
    <row r="45" spans="1:11" s="34" customFormat="1" x14ac:dyDescent="0.15">
      <c r="A45" s="7" t="s">
        <v>86</v>
      </c>
      <c r="B45" s="7" t="s">
        <v>212</v>
      </c>
      <c r="C45" s="52" t="s">
        <v>87</v>
      </c>
      <c r="D45" s="22">
        <v>0</v>
      </c>
      <c r="E45" s="53">
        <v>0</v>
      </c>
      <c r="F45" s="53">
        <v>5</v>
      </c>
      <c r="G45" s="54">
        <v>24971</v>
      </c>
      <c r="H45" s="55">
        <f t="shared" si="5"/>
        <v>5</v>
      </c>
      <c r="I45" s="23">
        <f t="shared" si="6"/>
        <v>24971</v>
      </c>
      <c r="J45" s="56">
        <f t="shared" si="7"/>
        <v>75</v>
      </c>
      <c r="K45" s="57">
        <f t="shared" si="8"/>
        <v>70</v>
      </c>
    </row>
    <row r="46" spans="1:11" s="34" customFormat="1" x14ac:dyDescent="0.15">
      <c r="A46" s="45" t="s">
        <v>88</v>
      </c>
      <c r="B46" s="45" t="s">
        <v>205</v>
      </c>
      <c r="C46" s="46" t="s">
        <v>89</v>
      </c>
      <c r="D46" s="47">
        <v>50</v>
      </c>
      <c r="E46" s="48">
        <v>67600</v>
      </c>
      <c r="F46" s="48">
        <v>195</v>
      </c>
      <c r="G46" s="49">
        <v>1894774</v>
      </c>
      <c r="H46" s="24">
        <f t="shared" si="5"/>
        <v>245</v>
      </c>
      <c r="I46" s="25">
        <f t="shared" si="6"/>
        <v>1962374</v>
      </c>
      <c r="J46" s="50">
        <f t="shared" si="7"/>
        <v>18</v>
      </c>
      <c r="K46" s="51">
        <f t="shared" si="8"/>
        <v>19</v>
      </c>
    </row>
    <row r="47" spans="1:11" s="34" customFormat="1" x14ac:dyDescent="0.15">
      <c r="A47" s="45" t="s">
        <v>90</v>
      </c>
      <c r="B47" s="45" t="s">
        <v>207</v>
      </c>
      <c r="C47" s="46" t="s">
        <v>91</v>
      </c>
      <c r="D47" s="47">
        <v>12</v>
      </c>
      <c r="E47" s="48">
        <v>17821</v>
      </c>
      <c r="F47" s="48">
        <v>47</v>
      </c>
      <c r="G47" s="49">
        <v>565110</v>
      </c>
      <c r="H47" s="24">
        <f t="shared" si="5"/>
        <v>59</v>
      </c>
      <c r="I47" s="25">
        <f t="shared" si="6"/>
        <v>582931</v>
      </c>
      <c r="J47" s="50">
        <f t="shared" si="7"/>
        <v>54</v>
      </c>
      <c r="K47" s="51">
        <f t="shared" si="8"/>
        <v>42</v>
      </c>
    </row>
    <row r="48" spans="1:11" s="34" customFormat="1" x14ac:dyDescent="0.15">
      <c r="A48" s="45" t="s">
        <v>14</v>
      </c>
      <c r="B48" s="45" t="s">
        <v>206</v>
      </c>
      <c r="C48" s="46" t="s">
        <v>15</v>
      </c>
      <c r="D48" s="47">
        <v>0</v>
      </c>
      <c r="E48" s="48">
        <v>0</v>
      </c>
      <c r="F48" s="48">
        <v>1</v>
      </c>
      <c r="G48" s="49">
        <v>650</v>
      </c>
      <c r="H48" s="24">
        <f t="shared" si="5"/>
        <v>1</v>
      </c>
      <c r="I48" s="25">
        <f t="shared" si="6"/>
        <v>650</v>
      </c>
      <c r="J48" s="50">
        <f t="shared" si="7"/>
        <v>83</v>
      </c>
      <c r="K48" s="51">
        <f t="shared" si="8"/>
        <v>82</v>
      </c>
    </row>
    <row r="49" spans="1:11" s="34" customFormat="1" x14ac:dyDescent="0.15">
      <c r="A49" s="45" t="s">
        <v>92</v>
      </c>
      <c r="B49" s="45" t="s">
        <v>210</v>
      </c>
      <c r="C49" s="46" t="s">
        <v>93</v>
      </c>
      <c r="D49" s="47">
        <v>39</v>
      </c>
      <c r="E49" s="48">
        <v>109335</v>
      </c>
      <c r="F49" s="48">
        <v>162</v>
      </c>
      <c r="G49" s="49">
        <v>793212</v>
      </c>
      <c r="H49" s="24">
        <f t="shared" si="5"/>
        <v>201</v>
      </c>
      <c r="I49" s="25">
        <f t="shared" si="6"/>
        <v>902547</v>
      </c>
      <c r="J49" s="50">
        <f t="shared" si="7"/>
        <v>24</v>
      </c>
      <c r="K49" s="51">
        <f t="shared" si="8"/>
        <v>30</v>
      </c>
    </row>
    <row r="50" spans="1:11" s="34" customFormat="1" x14ac:dyDescent="0.15">
      <c r="A50" s="45" t="s">
        <v>94</v>
      </c>
      <c r="B50" s="45" t="s">
        <v>210</v>
      </c>
      <c r="C50" s="46" t="s">
        <v>95</v>
      </c>
      <c r="D50" s="47">
        <v>58</v>
      </c>
      <c r="E50" s="48">
        <v>64125</v>
      </c>
      <c r="F50" s="48">
        <v>247</v>
      </c>
      <c r="G50" s="49">
        <v>2484339</v>
      </c>
      <c r="H50" s="24">
        <f t="shared" si="5"/>
        <v>305</v>
      </c>
      <c r="I50" s="25">
        <f t="shared" si="6"/>
        <v>2548464</v>
      </c>
      <c r="J50" s="50">
        <f t="shared" si="7"/>
        <v>15</v>
      </c>
      <c r="K50" s="51">
        <f t="shared" si="8"/>
        <v>16</v>
      </c>
    </row>
    <row r="51" spans="1:11" s="34" customFormat="1" x14ac:dyDescent="0.15">
      <c r="A51" s="45" t="s">
        <v>96</v>
      </c>
      <c r="B51" s="45" t="s">
        <v>212</v>
      </c>
      <c r="C51" s="46" t="s">
        <v>97</v>
      </c>
      <c r="D51" s="47">
        <v>2</v>
      </c>
      <c r="E51" s="48">
        <v>2780</v>
      </c>
      <c r="F51" s="48">
        <v>41</v>
      </c>
      <c r="G51" s="49">
        <v>335066</v>
      </c>
      <c r="H51" s="24">
        <f t="shared" si="5"/>
        <v>43</v>
      </c>
      <c r="I51" s="25">
        <f t="shared" si="6"/>
        <v>337846</v>
      </c>
      <c r="J51" s="50">
        <f t="shared" si="7"/>
        <v>61</v>
      </c>
      <c r="K51" s="51">
        <f t="shared" si="8"/>
        <v>57</v>
      </c>
    </row>
    <row r="52" spans="1:11" s="34" customFormat="1" x14ac:dyDescent="0.15">
      <c r="A52" s="45" t="s">
        <v>98</v>
      </c>
      <c r="B52" s="45" t="s">
        <v>210</v>
      </c>
      <c r="C52" s="46" t="s">
        <v>99</v>
      </c>
      <c r="D52" s="47">
        <v>32</v>
      </c>
      <c r="E52" s="48">
        <v>33852</v>
      </c>
      <c r="F52" s="48">
        <v>99</v>
      </c>
      <c r="G52" s="49">
        <v>367018</v>
      </c>
      <c r="H52" s="24">
        <f t="shared" si="5"/>
        <v>131</v>
      </c>
      <c r="I52" s="25">
        <f t="shared" si="6"/>
        <v>400870</v>
      </c>
      <c r="J52" s="50">
        <f t="shared" si="7"/>
        <v>39</v>
      </c>
      <c r="K52" s="51">
        <f t="shared" si="8"/>
        <v>51</v>
      </c>
    </row>
    <row r="53" spans="1:11" s="34" customFormat="1" x14ac:dyDescent="0.15">
      <c r="A53" s="45" t="s">
        <v>100</v>
      </c>
      <c r="B53" s="45" t="s">
        <v>210</v>
      </c>
      <c r="C53" s="46" t="s">
        <v>101</v>
      </c>
      <c r="D53" s="47">
        <v>31</v>
      </c>
      <c r="E53" s="48">
        <v>18020</v>
      </c>
      <c r="F53" s="48">
        <v>90</v>
      </c>
      <c r="G53" s="49">
        <v>1548185</v>
      </c>
      <c r="H53" s="24">
        <f t="shared" si="5"/>
        <v>121</v>
      </c>
      <c r="I53" s="25">
        <f t="shared" si="6"/>
        <v>1566205</v>
      </c>
      <c r="J53" s="50">
        <f t="shared" si="7"/>
        <v>41</v>
      </c>
      <c r="K53" s="51">
        <f t="shared" si="8"/>
        <v>23</v>
      </c>
    </row>
    <row r="54" spans="1:11" s="34" customFormat="1" x14ac:dyDescent="0.15">
      <c r="A54" s="45" t="s">
        <v>102</v>
      </c>
      <c r="B54" s="45" t="s">
        <v>210</v>
      </c>
      <c r="C54" s="46" t="s">
        <v>103</v>
      </c>
      <c r="D54" s="47">
        <v>33</v>
      </c>
      <c r="E54" s="48">
        <v>26791</v>
      </c>
      <c r="F54" s="48">
        <v>201</v>
      </c>
      <c r="G54" s="49">
        <v>2871765</v>
      </c>
      <c r="H54" s="24">
        <f t="shared" si="5"/>
        <v>234</v>
      </c>
      <c r="I54" s="25">
        <f t="shared" si="6"/>
        <v>2898556</v>
      </c>
      <c r="J54" s="50">
        <f t="shared" si="7"/>
        <v>19</v>
      </c>
      <c r="K54" s="51">
        <f t="shared" si="8"/>
        <v>15</v>
      </c>
    </row>
    <row r="55" spans="1:11" s="34" customFormat="1" x14ac:dyDescent="0.15">
      <c r="A55" s="45" t="s">
        <v>104</v>
      </c>
      <c r="B55" s="45" t="s">
        <v>210</v>
      </c>
      <c r="C55" s="46" t="s">
        <v>105</v>
      </c>
      <c r="D55" s="47">
        <v>44</v>
      </c>
      <c r="E55" s="48">
        <v>46660</v>
      </c>
      <c r="F55" s="48">
        <v>183</v>
      </c>
      <c r="G55" s="49">
        <v>716844</v>
      </c>
      <c r="H55" s="24">
        <f t="shared" si="5"/>
        <v>227</v>
      </c>
      <c r="I55" s="25">
        <f t="shared" si="6"/>
        <v>763504</v>
      </c>
      <c r="J55" s="50">
        <f t="shared" si="7"/>
        <v>20</v>
      </c>
      <c r="K55" s="51">
        <f t="shared" si="8"/>
        <v>35</v>
      </c>
    </row>
    <row r="56" spans="1:11" s="34" customFormat="1" x14ac:dyDescent="0.15">
      <c r="A56" s="45" t="s">
        <v>106</v>
      </c>
      <c r="B56" s="45" t="s">
        <v>211</v>
      </c>
      <c r="C56" s="46" t="s">
        <v>107</v>
      </c>
      <c r="D56" s="47">
        <v>8</v>
      </c>
      <c r="E56" s="48">
        <v>4584</v>
      </c>
      <c r="F56" s="48">
        <v>86</v>
      </c>
      <c r="G56" s="49">
        <v>680814</v>
      </c>
      <c r="H56" s="24">
        <f t="shared" si="5"/>
        <v>94</v>
      </c>
      <c r="I56" s="25">
        <f t="shared" si="6"/>
        <v>685398</v>
      </c>
      <c r="J56" s="50">
        <f t="shared" si="7"/>
        <v>45</v>
      </c>
      <c r="K56" s="51">
        <f t="shared" si="8"/>
        <v>40</v>
      </c>
    </row>
    <row r="57" spans="1:11" s="34" customFormat="1" x14ac:dyDescent="0.15">
      <c r="A57" s="45" t="s">
        <v>108</v>
      </c>
      <c r="B57" s="45" t="s">
        <v>209</v>
      </c>
      <c r="C57" s="46" t="s">
        <v>109</v>
      </c>
      <c r="D57" s="47">
        <v>58</v>
      </c>
      <c r="E57" s="48">
        <v>36882</v>
      </c>
      <c r="F57" s="48">
        <v>116</v>
      </c>
      <c r="G57" s="49">
        <v>518669</v>
      </c>
      <c r="H57" s="24">
        <f t="shared" si="5"/>
        <v>174</v>
      </c>
      <c r="I57" s="25">
        <f t="shared" si="6"/>
        <v>555551</v>
      </c>
      <c r="J57" s="50">
        <f t="shared" si="7"/>
        <v>30</v>
      </c>
      <c r="K57" s="51">
        <f t="shared" si="8"/>
        <v>44</v>
      </c>
    </row>
    <row r="58" spans="1:11" s="34" customFormat="1" x14ac:dyDescent="0.15">
      <c r="A58" s="45" t="s">
        <v>110</v>
      </c>
      <c r="B58" s="45" t="s">
        <v>205</v>
      </c>
      <c r="C58" s="46" t="s">
        <v>111</v>
      </c>
      <c r="D58" s="47">
        <v>52</v>
      </c>
      <c r="E58" s="48">
        <v>502712</v>
      </c>
      <c r="F58" s="48">
        <v>692</v>
      </c>
      <c r="G58" s="49">
        <v>12697749</v>
      </c>
      <c r="H58" s="24">
        <f t="shared" si="5"/>
        <v>744</v>
      </c>
      <c r="I58" s="25">
        <f t="shared" si="6"/>
        <v>13200461</v>
      </c>
      <c r="J58" s="50">
        <f t="shared" si="7"/>
        <v>6</v>
      </c>
      <c r="K58" s="51">
        <f t="shared" si="8"/>
        <v>5</v>
      </c>
    </row>
    <row r="59" spans="1:11" s="34" customFormat="1" x14ac:dyDescent="0.15">
      <c r="A59" s="45" t="s">
        <v>112</v>
      </c>
      <c r="B59" s="45" t="s">
        <v>207</v>
      </c>
      <c r="C59" s="46" t="s">
        <v>113</v>
      </c>
      <c r="D59" s="47">
        <v>19</v>
      </c>
      <c r="E59" s="48">
        <v>36508</v>
      </c>
      <c r="F59" s="48">
        <v>98</v>
      </c>
      <c r="G59" s="49">
        <v>1157393</v>
      </c>
      <c r="H59" s="24">
        <f t="shared" si="5"/>
        <v>117</v>
      </c>
      <c r="I59" s="25">
        <f t="shared" si="6"/>
        <v>1193901</v>
      </c>
      <c r="J59" s="50">
        <f t="shared" si="7"/>
        <v>42</v>
      </c>
      <c r="K59" s="51">
        <f t="shared" si="8"/>
        <v>26</v>
      </c>
    </row>
    <row r="60" spans="1:11" s="34" customFormat="1" x14ac:dyDescent="0.15">
      <c r="A60" s="45" t="s">
        <v>114</v>
      </c>
      <c r="B60" s="45" t="s">
        <v>206</v>
      </c>
      <c r="C60" s="46" t="s">
        <v>115</v>
      </c>
      <c r="D60" s="47">
        <v>0</v>
      </c>
      <c r="E60" s="48">
        <v>0</v>
      </c>
      <c r="F60" s="48">
        <v>3</v>
      </c>
      <c r="G60" s="49">
        <v>660</v>
      </c>
      <c r="H60" s="24">
        <f t="shared" si="5"/>
        <v>3</v>
      </c>
      <c r="I60" s="25">
        <f t="shared" si="6"/>
        <v>660</v>
      </c>
      <c r="J60" s="50">
        <f t="shared" si="7"/>
        <v>78</v>
      </c>
      <c r="K60" s="51">
        <f t="shared" si="8"/>
        <v>81</v>
      </c>
    </row>
    <row r="61" spans="1:11" s="34" customFormat="1" x14ac:dyDescent="0.15">
      <c r="A61" s="45" t="s">
        <v>116</v>
      </c>
      <c r="B61" s="45" t="s">
        <v>207</v>
      </c>
      <c r="C61" s="46" t="s">
        <v>117</v>
      </c>
      <c r="D61" s="47">
        <v>2</v>
      </c>
      <c r="E61" s="48">
        <v>1499</v>
      </c>
      <c r="F61" s="48">
        <v>53</v>
      </c>
      <c r="G61" s="49">
        <v>533660</v>
      </c>
      <c r="H61" s="24">
        <f t="shared" si="5"/>
        <v>55</v>
      </c>
      <c r="I61" s="25">
        <f t="shared" si="6"/>
        <v>535159</v>
      </c>
      <c r="J61" s="50">
        <f t="shared" si="7"/>
        <v>56</v>
      </c>
      <c r="K61" s="51">
        <f t="shared" si="8"/>
        <v>45</v>
      </c>
    </row>
    <row r="62" spans="1:11" s="34" customFormat="1" x14ac:dyDescent="0.15">
      <c r="A62" s="45" t="s">
        <v>118</v>
      </c>
      <c r="B62" s="45" t="s">
        <v>210</v>
      </c>
      <c r="C62" s="46" t="s">
        <v>119</v>
      </c>
      <c r="D62" s="47">
        <v>45</v>
      </c>
      <c r="E62" s="48">
        <v>88445</v>
      </c>
      <c r="F62" s="48">
        <v>181</v>
      </c>
      <c r="G62" s="49">
        <v>1165309</v>
      </c>
      <c r="H62" s="24">
        <f t="shared" si="5"/>
        <v>226</v>
      </c>
      <c r="I62" s="25">
        <f t="shared" si="6"/>
        <v>1253754</v>
      </c>
      <c r="J62" s="50">
        <f t="shared" si="7"/>
        <v>21</v>
      </c>
      <c r="K62" s="51">
        <f t="shared" si="8"/>
        <v>24</v>
      </c>
    </row>
    <row r="63" spans="1:11" s="34" customFormat="1" x14ac:dyDescent="0.15">
      <c r="A63" s="45" t="s">
        <v>120</v>
      </c>
      <c r="B63" s="45" t="s">
        <v>208</v>
      </c>
      <c r="C63" s="46" t="s">
        <v>121</v>
      </c>
      <c r="D63" s="47">
        <v>0</v>
      </c>
      <c r="E63" s="48">
        <v>0</v>
      </c>
      <c r="F63" s="48">
        <v>4</v>
      </c>
      <c r="G63" s="49">
        <v>7538</v>
      </c>
      <c r="H63" s="24">
        <f t="shared" si="5"/>
        <v>4</v>
      </c>
      <c r="I63" s="25">
        <f t="shared" si="6"/>
        <v>7538</v>
      </c>
      <c r="J63" s="50">
        <f t="shared" si="7"/>
        <v>77</v>
      </c>
      <c r="K63" s="51">
        <f t="shared" si="8"/>
        <v>76</v>
      </c>
    </row>
    <row r="64" spans="1:11" s="34" customFormat="1" x14ac:dyDescent="0.15">
      <c r="A64" s="45" t="s">
        <v>122</v>
      </c>
      <c r="B64" s="45" t="s">
        <v>209</v>
      </c>
      <c r="C64" s="46" t="s">
        <v>123</v>
      </c>
      <c r="D64" s="47">
        <v>51</v>
      </c>
      <c r="E64" s="48">
        <v>42278</v>
      </c>
      <c r="F64" s="48">
        <v>111</v>
      </c>
      <c r="G64" s="49">
        <v>448464</v>
      </c>
      <c r="H64" s="24">
        <f t="shared" si="5"/>
        <v>162</v>
      </c>
      <c r="I64" s="25">
        <f t="shared" si="6"/>
        <v>490742</v>
      </c>
      <c r="J64" s="50">
        <f t="shared" si="7"/>
        <v>33</v>
      </c>
      <c r="K64" s="51">
        <f t="shared" si="8"/>
        <v>47</v>
      </c>
    </row>
    <row r="65" spans="1:11" s="34" customFormat="1" x14ac:dyDescent="0.15">
      <c r="A65" s="45" t="s">
        <v>124</v>
      </c>
      <c r="B65" s="45" t="s">
        <v>205</v>
      </c>
      <c r="C65" s="46" t="s">
        <v>125</v>
      </c>
      <c r="D65" s="47">
        <v>139</v>
      </c>
      <c r="E65" s="48">
        <v>649785</v>
      </c>
      <c r="F65" s="48">
        <v>1161</v>
      </c>
      <c r="G65" s="49">
        <v>24023182</v>
      </c>
      <c r="H65" s="24">
        <f t="shared" si="5"/>
        <v>1300</v>
      </c>
      <c r="I65" s="25">
        <f t="shared" si="6"/>
        <v>24672967</v>
      </c>
      <c r="J65" s="50">
        <f t="shared" si="7"/>
        <v>2</v>
      </c>
      <c r="K65" s="51">
        <f t="shared" si="8"/>
        <v>2</v>
      </c>
    </row>
    <row r="66" spans="1:11" s="34" customFormat="1" x14ac:dyDescent="0.15">
      <c r="A66" s="45" t="s">
        <v>126</v>
      </c>
      <c r="B66" s="45" t="s">
        <v>206</v>
      </c>
      <c r="C66" s="46" t="s">
        <v>127</v>
      </c>
      <c r="D66" s="47">
        <v>1</v>
      </c>
      <c r="E66" s="48">
        <v>50</v>
      </c>
      <c r="F66" s="48">
        <v>0</v>
      </c>
      <c r="G66" s="49">
        <v>0</v>
      </c>
      <c r="H66" s="24">
        <f t="shared" si="5"/>
        <v>1</v>
      </c>
      <c r="I66" s="25">
        <f t="shared" si="6"/>
        <v>50</v>
      </c>
      <c r="J66" s="50">
        <f t="shared" si="7"/>
        <v>83</v>
      </c>
      <c r="K66" s="51">
        <f t="shared" si="8"/>
        <v>85</v>
      </c>
    </row>
    <row r="67" spans="1:11" s="34" customFormat="1" x14ac:dyDescent="0.15">
      <c r="A67" s="45" t="s">
        <v>128</v>
      </c>
      <c r="B67" s="45" t="s">
        <v>207</v>
      </c>
      <c r="C67" s="46" t="s">
        <v>129</v>
      </c>
      <c r="D67" s="47">
        <v>53</v>
      </c>
      <c r="E67" s="48">
        <v>52747</v>
      </c>
      <c r="F67" s="48">
        <v>56</v>
      </c>
      <c r="G67" s="49">
        <v>320737</v>
      </c>
      <c r="H67" s="24">
        <f t="shared" si="5"/>
        <v>109</v>
      </c>
      <c r="I67" s="25">
        <f t="shared" si="6"/>
        <v>373484</v>
      </c>
      <c r="J67" s="50">
        <f t="shared" si="7"/>
        <v>43</v>
      </c>
      <c r="K67" s="51">
        <f t="shared" si="8"/>
        <v>53</v>
      </c>
    </row>
    <row r="68" spans="1:11" s="34" customFormat="1" x14ac:dyDescent="0.15">
      <c r="A68" s="45" t="s">
        <v>130</v>
      </c>
      <c r="B68" s="45" t="s">
        <v>205</v>
      </c>
      <c r="C68" s="46" t="s">
        <v>131</v>
      </c>
      <c r="D68" s="47">
        <v>157</v>
      </c>
      <c r="E68" s="48">
        <v>371200</v>
      </c>
      <c r="F68" s="48">
        <v>992</v>
      </c>
      <c r="G68" s="49">
        <v>20964618</v>
      </c>
      <c r="H68" s="24">
        <f t="shared" si="5"/>
        <v>1149</v>
      </c>
      <c r="I68" s="25">
        <f t="shared" si="6"/>
        <v>21335818</v>
      </c>
      <c r="J68" s="50">
        <f t="shared" si="7"/>
        <v>3</v>
      </c>
      <c r="K68" s="51">
        <f t="shared" si="8"/>
        <v>3</v>
      </c>
    </row>
    <row r="69" spans="1:11" s="34" customFormat="1" x14ac:dyDescent="0.15">
      <c r="A69" s="45" t="s">
        <v>132</v>
      </c>
      <c r="B69" s="45" t="s">
        <v>206</v>
      </c>
      <c r="C69" s="46" t="s">
        <v>133</v>
      </c>
      <c r="D69" s="47">
        <v>3</v>
      </c>
      <c r="E69" s="48">
        <v>2800</v>
      </c>
      <c r="F69" s="48">
        <v>2</v>
      </c>
      <c r="G69" s="49">
        <v>560</v>
      </c>
      <c r="H69" s="24">
        <f t="shared" si="5"/>
        <v>5</v>
      </c>
      <c r="I69" s="25">
        <f t="shared" si="6"/>
        <v>3360</v>
      </c>
      <c r="J69" s="50">
        <f t="shared" si="7"/>
        <v>75</v>
      </c>
      <c r="K69" s="51">
        <f t="shared" si="8"/>
        <v>79</v>
      </c>
    </row>
    <row r="70" spans="1:11" s="34" customFormat="1" x14ac:dyDescent="0.15">
      <c r="A70" s="45" t="s">
        <v>134</v>
      </c>
      <c r="B70" s="45" t="s">
        <v>205</v>
      </c>
      <c r="C70" s="46" t="s">
        <v>135</v>
      </c>
      <c r="D70" s="47">
        <v>106</v>
      </c>
      <c r="E70" s="48">
        <v>120891</v>
      </c>
      <c r="F70" s="48">
        <v>397</v>
      </c>
      <c r="G70" s="49">
        <v>4181791</v>
      </c>
      <c r="H70" s="24">
        <f t="shared" si="5"/>
        <v>503</v>
      </c>
      <c r="I70" s="25">
        <f t="shared" si="6"/>
        <v>4302682</v>
      </c>
      <c r="J70" s="50">
        <f t="shared" si="7"/>
        <v>10</v>
      </c>
      <c r="K70" s="51">
        <f t="shared" si="8"/>
        <v>10</v>
      </c>
    </row>
    <row r="71" spans="1:11" s="34" customFormat="1" x14ac:dyDescent="0.15">
      <c r="A71" s="45" t="s">
        <v>136</v>
      </c>
      <c r="B71" s="45" t="s">
        <v>206</v>
      </c>
      <c r="C71" s="46" t="s">
        <v>137</v>
      </c>
      <c r="D71" s="47">
        <v>0</v>
      </c>
      <c r="E71" s="48">
        <v>0</v>
      </c>
      <c r="F71" s="48">
        <v>1</v>
      </c>
      <c r="G71" s="49">
        <v>520</v>
      </c>
      <c r="H71" s="24">
        <f t="shared" si="5"/>
        <v>1</v>
      </c>
      <c r="I71" s="25">
        <f t="shared" si="6"/>
        <v>520</v>
      </c>
      <c r="J71" s="50">
        <f t="shared" si="7"/>
        <v>83</v>
      </c>
      <c r="K71" s="51">
        <f t="shared" si="8"/>
        <v>83</v>
      </c>
    </row>
    <row r="72" spans="1:11" s="34" customFormat="1" x14ac:dyDescent="0.15">
      <c r="A72" s="45" t="s">
        <v>138</v>
      </c>
      <c r="B72" s="45" t="s">
        <v>206</v>
      </c>
      <c r="C72" s="46" t="s">
        <v>139</v>
      </c>
      <c r="D72" s="47">
        <v>1</v>
      </c>
      <c r="E72" s="48">
        <v>0</v>
      </c>
      <c r="F72" s="48">
        <v>1</v>
      </c>
      <c r="G72" s="49">
        <v>242</v>
      </c>
      <c r="H72" s="24">
        <f t="shared" si="5"/>
        <v>2</v>
      </c>
      <c r="I72" s="25">
        <f t="shared" si="6"/>
        <v>242</v>
      </c>
      <c r="J72" s="50">
        <f t="shared" si="7"/>
        <v>81</v>
      </c>
      <c r="K72" s="51">
        <f t="shared" si="8"/>
        <v>84</v>
      </c>
    </row>
    <row r="73" spans="1:11" s="34" customFormat="1" x14ac:dyDescent="0.15">
      <c r="A73" s="45" t="s">
        <v>140</v>
      </c>
      <c r="B73" s="45" t="s">
        <v>211</v>
      </c>
      <c r="C73" s="46" t="s">
        <v>141</v>
      </c>
      <c r="D73" s="47">
        <v>1</v>
      </c>
      <c r="E73" s="48">
        <v>1000</v>
      </c>
      <c r="F73" s="48">
        <v>12</v>
      </c>
      <c r="G73" s="49">
        <v>55277</v>
      </c>
      <c r="H73" s="24">
        <f t="shared" si="5"/>
        <v>13</v>
      </c>
      <c r="I73" s="25">
        <f t="shared" si="6"/>
        <v>56277</v>
      </c>
      <c r="J73" s="50">
        <f t="shared" si="7"/>
        <v>69</v>
      </c>
      <c r="K73" s="51">
        <f t="shared" si="8"/>
        <v>67</v>
      </c>
    </row>
    <row r="74" spans="1:11" s="34" customFormat="1" x14ac:dyDescent="0.15">
      <c r="A74" s="45" t="s">
        <v>142</v>
      </c>
      <c r="B74" s="45" t="s">
        <v>212</v>
      </c>
      <c r="C74" s="46" t="s">
        <v>143</v>
      </c>
      <c r="D74" s="47">
        <v>4</v>
      </c>
      <c r="E74" s="48">
        <v>10230</v>
      </c>
      <c r="F74" s="48">
        <v>78</v>
      </c>
      <c r="G74" s="49">
        <v>1185920</v>
      </c>
      <c r="H74" s="24">
        <f t="shared" si="5"/>
        <v>82</v>
      </c>
      <c r="I74" s="25">
        <f t="shared" si="6"/>
        <v>1196150</v>
      </c>
      <c r="J74" s="50">
        <f t="shared" si="7"/>
        <v>48</v>
      </c>
      <c r="K74" s="51">
        <f t="shared" si="8"/>
        <v>25</v>
      </c>
    </row>
    <row r="75" spans="1:11" s="34" customFormat="1" x14ac:dyDescent="0.15">
      <c r="A75" s="45" t="s">
        <v>144</v>
      </c>
      <c r="B75" s="45" t="s">
        <v>211</v>
      </c>
      <c r="C75" s="46" t="s">
        <v>145</v>
      </c>
      <c r="D75" s="47">
        <v>4</v>
      </c>
      <c r="E75" s="48">
        <v>2449</v>
      </c>
      <c r="F75" s="48">
        <v>30</v>
      </c>
      <c r="G75" s="49">
        <v>59235</v>
      </c>
      <c r="H75" s="24">
        <f t="shared" ref="H75:H96" si="9">SUM(D75,F75)</f>
        <v>34</v>
      </c>
      <c r="I75" s="25">
        <f t="shared" ref="I75:I96" si="10">SUM(E75,G75)</f>
        <v>61684</v>
      </c>
      <c r="J75" s="50">
        <f t="shared" ref="J75:J96" si="11">_xlfn.RANK.EQ(H75,$H$11:$H$96,0)</f>
        <v>63</v>
      </c>
      <c r="K75" s="51">
        <f t="shared" ref="K75:K96" si="12">_xlfn.RANK.EQ(I75,$I$11:$I$96,0)</f>
        <v>66</v>
      </c>
    </row>
    <row r="76" spans="1:11" s="34" customFormat="1" x14ac:dyDescent="0.15">
      <c r="A76" s="45" t="s">
        <v>146</v>
      </c>
      <c r="B76" s="45" t="s">
        <v>210</v>
      </c>
      <c r="C76" s="46" t="s">
        <v>147</v>
      </c>
      <c r="D76" s="47">
        <v>43</v>
      </c>
      <c r="E76" s="48">
        <v>26188</v>
      </c>
      <c r="F76" s="48">
        <v>135</v>
      </c>
      <c r="G76" s="49">
        <v>677155</v>
      </c>
      <c r="H76" s="24">
        <f t="shared" si="9"/>
        <v>178</v>
      </c>
      <c r="I76" s="25">
        <f t="shared" si="10"/>
        <v>703343</v>
      </c>
      <c r="J76" s="50">
        <f t="shared" si="11"/>
        <v>28</v>
      </c>
      <c r="K76" s="51">
        <f t="shared" si="12"/>
        <v>39</v>
      </c>
    </row>
    <row r="77" spans="1:11" s="34" customFormat="1" x14ac:dyDescent="0.15">
      <c r="A77" s="45" t="s">
        <v>148</v>
      </c>
      <c r="B77" s="45" t="s">
        <v>210</v>
      </c>
      <c r="C77" s="46" t="s">
        <v>149</v>
      </c>
      <c r="D77" s="47">
        <v>9</v>
      </c>
      <c r="E77" s="48">
        <v>16847</v>
      </c>
      <c r="F77" s="48">
        <v>71</v>
      </c>
      <c r="G77" s="49">
        <v>339066</v>
      </c>
      <c r="H77" s="24">
        <f t="shared" si="9"/>
        <v>80</v>
      </c>
      <c r="I77" s="25">
        <f t="shared" si="10"/>
        <v>355913</v>
      </c>
      <c r="J77" s="50">
        <f t="shared" si="11"/>
        <v>49</v>
      </c>
      <c r="K77" s="51">
        <f t="shared" si="12"/>
        <v>56</v>
      </c>
    </row>
    <row r="78" spans="1:11" s="34" customFormat="1" x14ac:dyDescent="0.15">
      <c r="A78" s="45" t="s">
        <v>150</v>
      </c>
      <c r="B78" s="45" t="s">
        <v>205</v>
      </c>
      <c r="C78" s="46" t="s">
        <v>151</v>
      </c>
      <c r="D78" s="47">
        <v>38</v>
      </c>
      <c r="E78" s="48">
        <v>104868</v>
      </c>
      <c r="F78" s="48">
        <v>228</v>
      </c>
      <c r="G78" s="49">
        <v>1774000</v>
      </c>
      <c r="H78" s="24">
        <f t="shared" si="9"/>
        <v>266</v>
      </c>
      <c r="I78" s="25">
        <f t="shared" si="10"/>
        <v>1878868</v>
      </c>
      <c r="J78" s="50">
        <f t="shared" si="11"/>
        <v>16</v>
      </c>
      <c r="K78" s="51">
        <f t="shared" si="12"/>
        <v>20</v>
      </c>
    </row>
    <row r="79" spans="1:11" s="34" customFormat="1" x14ac:dyDescent="0.15">
      <c r="A79" s="45" t="s">
        <v>152</v>
      </c>
      <c r="B79" s="45" t="s">
        <v>205</v>
      </c>
      <c r="C79" s="46" t="s">
        <v>153</v>
      </c>
      <c r="D79" s="47">
        <v>153</v>
      </c>
      <c r="E79" s="48">
        <v>144876</v>
      </c>
      <c r="F79" s="48">
        <v>373</v>
      </c>
      <c r="G79" s="49">
        <v>3782496</v>
      </c>
      <c r="H79" s="24">
        <f t="shared" si="9"/>
        <v>526</v>
      </c>
      <c r="I79" s="25">
        <f t="shared" si="10"/>
        <v>3927372</v>
      </c>
      <c r="J79" s="50">
        <f t="shared" si="11"/>
        <v>8</v>
      </c>
      <c r="K79" s="51">
        <f t="shared" si="12"/>
        <v>11</v>
      </c>
    </row>
    <row r="80" spans="1:11" s="34" customFormat="1" x14ac:dyDescent="0.15">
      <c r="A80" s="45" t="s">
        <v>154</v>
      </c>
      <c r="B80" s="45" t="s">
        <v>210</v>
      </c>
      <c r="C80" s="46" t="s">
        <v>155</v>
      </c>
      <c r="D80" s="47">
        <v>55</v>
      </c>
      <c r="E80" s="48">
        <v>71210</v>
      </c>
      <c r="F80" s="48">
        <v>146</v>
      </c>
      <c r="G80" s="49">
        <v>693039</v>
      </c>
      <c r="H80" s="24">
        <f t="shared" si="9"/>
        <v>201</v>
      </c>
      <c r="I80" s="25">
        <f t="shared" si="10"/>
        <v>764249</v>
      </c>
      <c r="J80" s="50">
        <f t="shared" si="11"/>
        <v>24</v>
      </c>
      <c r="K80" s="51">
        <f t="shared" si="12"/>
        <v>34</v>
      </c>
    </row>
    <row r="81" spans="1:11" s="34" customFormat="1" x14ac:dyDescent="0.15">
      <c r="A81" s="45" t="s">
        <v>156</v>
      </c>
      <c r="B81" s="45" t="s">
        <v>210</v>
      </c>
      <c r="C81" s="46" t="s">
        <v>157</v>
      </c>
      <c r="D81" s="47">
        <v>44</v>
      </c>
      <c r="E81" s="48">
        <v>200584</v>
      </c>
      <c r="F81" s="48">
        <v>158</v>
      </c>
      <c r="G81" s="49">
        <v>1551200</v>
      </c>
      <c r="H81" s="24">
        <f t="shared" si="9"/>
        <v>202</v>
      </c>
      <c r="I81" s="25">
        <f t="shared" si="10"/>
        <v>1751784</v>
      </c>
      <c r="J81" s="50">
        <f t="shared" si="11"/>
        <v>23</v>
      </c>
      <c r="K81" s="51">
        <f t="shared" si="12"/>
        <v>21</v>
      </c>
    </row>
    <row r="82" spans="1:11" s="34" customFormat="1" x14ac:dyDescent="0.15">
      <c r="A82" s="45" t="s">
        <v>16</v>
      </c>
      <c r="B82" s="45" t="s">
        <v>206</v>
      </c>
      <c r="C82" s="46" t="s">
        <v>17</v>
      </c>
      <c r="D82" s="47">
        <v>0</v>
      </c>
      <c r="E82" s="48">
        <v>0</v>
      </c>
      <c r="F82" s="48">
        <v>0</v>
      </c>
      <c r="G82" s="49">
        <v>0</v>
      </c>
      <c r="H82" s="24">
        <f t="shared" si="9"/>
        <v>0</v>
      </c>
      <c r="I82" s="25">
        <f t="shared" si="10"/>
        <v>0</v>
      </c>
      <c r="J82" s="50">
        <f t="shared" si="11"/>
        <v>86</v>
      </c>
      <c r="K82" s="51">
        <f t="shared" si="12"/>
        <v>86</v>
      </c>
    </row>
    <row r="83" spans="1:11" s="34" customFormat="1" x14ac:dyDescent="0.15">
      <c r="A83" s="45" t="s">
        <v>158</v>
      </c>
      <c r="B83" s="45" t="s">
        <v>210</v>
      </c>
      <c r="C83" s="46" t="s">
        <v>159</v>
      </c>
      <c r="D83" s="47">
        <v>43</v>
      </c>
      <c r="E83" s="48">
        <v>14626</v>
      </c>
      <c r="F83" s="48">
        <v>106</v>
      </c>
      <c r="G83" s="49">
        <v>294426</v>
      </c>
      <c r="H83" s="24">
        <f t="shared" si="9"/>
        <v>149</v>
      </c>
      <c r="I83" s="25">
        <f t="shared" si="10"/>
        <v>309052</v>
      </c>
      <c r="J83" s="50">
        <f t="shared" si="11"/>
        <v>35</v>
      </c>
      <c r="K83" s="51">
        <f t="shared" si="12"/>
        <v>59</v>
      </c>
    </row>
    <row r="84" spans="1:11" s="34" customFormat="1" x14ac:dyDescent="0.15">
      <c r="A84" s="45" t="s">
        <v>160</v>
      </c>
      <c r="B84" s="45" t="s">
        <v>210</v>
      </c>
      <c r="C84" s="46" t="s">
        <v>161</v>
      </c>
      <c r="D84" s="47">
        <v>57</v>
      </c>
      <c r="E84" s="48">
        <v>52413</v>
      </c>
      <c r="F84" s="48">
        <v>150</v>
      </c>
      <c r="G84" s="49">
        <v>680965</v>
      </c>
      <c r="H84" s="24">
        <f t="shared" si="9"/>
        <v>207</v>
      </c>
      <c r="I84" s="25">
        <f t="shared" si="10"/>
        <v>733378</v>
      </c>
      <c r="J84" s="50">
        <f t="shared" si="11"/>
        <v>22</v>
      </c>
      <c r="K84" s="51">
        <f t="shared" si="12"/>
        <v>37</v>
      </c>
    </row>
    <row r="85" spans="1:11" s="34" customFormat="1" x14ac:dyDescent="0.15">
      <c r="A85" s="6" t="s">
        <v>162</v>
      </c>
      <c r="B85" s="6" t="s">
        <v>210</v>
      </c>
      <c r="C85" s="58" t="s">
        <v>163</v>
      </c>
      <c r="D85" s="59">
        <v>11</v>
      </c>
      <c r="E85" s="60">
        <v>21078</v>
      </c>
      <c r="F85" s="60">
        <v>53</v>
      </c>
      <c r="G85" s="61">
        <v>383166</v>
      </c>
      <c r="H85" s="62">
        <f t="shared" si="9"/>
        <v>64</v>
      </c>
      <c r="I85" s="63">
        <f t="shared" si="10"/>
        <v>404244</v>
      </c>
      <c r="J85" s="64">
        <f t="shared" si="11"/>
        <v>53</v>
      </c>
      <c r="K85" s="65">
        <f t="shared" si="12"/>
        <v>49</v>
      </c>
    </row>
    <row r="86" spans="1:11" s="34" customFormat="1" x14ac:dyDescent="0.15">
      <c r="A86" s="7" t="s">
        <v>164</v>
      </c>
      <c r="B86" s="7" t="s">
        <v>207</v>
      </c>
      <c r="C86" s="52" t="s">
        <v>165</v>
      </c>
      <c r="D86" s="22">
        <v>66</v>
      </c>
      <c r="E86" s="53">
        <v>90291</v>
      </c>
      <c r="F86" s="53">
        <v>68</v>
      </c>
      <c r="G86" s="54">
        <v>705664</v>
      </c>
      <c r="H86" s="55">
        <f t="shared" si="9"/>
        <v>134</v>
      </c>
      <c r="I86" s="23">
        <f t="shared" si="10"/>
        <v>795955</v>
      </c>
      <c r="J86" s="56">
        <f t="shared" si="11"/>
        <v>38</v>
      </c>
      <c r="K86" s="57">
        <f t="shared" si="12"/>
        <v>33</v>
      </c>
    </row>
    <row r="87" spans="1:11" s="34" customFormat="1" x14ac:dyDescent="0.15">
      <c r="A87" s="45" t="s">
        <v>166</v>
      </c>
      <c r="B87" s="45" t="s">
        <v>206</v>
      </c>
      <c r="C87" s="46" t="s">
        <v>167</v>
      </c>
      <c r="D87" s="22">
        <v>1</v>
      </c>
      <c r="E87" s="48">
        <v>300</v>
      </c>
      <c r="F87" s="48">
        <v>2</v>
      </c>
      <c r="G87" s="49">
        <v>5112</v>
      </c>
      <c r="H87" s="55">
        <f t="shared" si="9"/>
        <v>3</v>
      </c>
      <c r="I87" s="23">
        <f t="shared" si="10"/>
        <v>5412</v>
      </c>
      <c r="J87" s="56">
        <f t="shared" si="11"/>
        <v>78</v>
      </c>
      <c r="K87" s="57">
        <f t="shared" si="12"/>
        <v>78</v>
      </c>
    </row>
    <row r="88" spans="1:11" s="34" customFormat="1" x14ac:dyDescent="0.15">
      <c r="A88" s="7" t="s">
        <v>168</v>
      </c>
      <c r="B88" s="7" t="s">
        <v>205</v>
      </c>
      <c r="C88" s="52" t="s">
        <v>169</v>
      </c>
      <c r="D88" s="22">
        <v>190</v>
      </c>
      <c r="E88" s="53">
        <v>359311</v>
      </c>
      <c r="F88" s="53">
        <v>783</v>
      </c>
      <c r="G88" s="54">
        <v>10584186</v>
      </c>
      <c r="H88" s="55">
        <f t="shared" si="9"/>
        <v>973</v>
      </c>
      <c r="I88" s="23">
        <f t="shared" si="10"/>
        <v>10943497</v>
      </c>
      <c r="J88" s="56">
        <f t="shared" si="11"/>
        <v>4</v>
      </c>
      <c r="K88" s="57">
        <f t="shared" si="12"/>
        <v>6</v>
      </c>
    </row>
    <row r="89" spans="1:11" s="34" customFormat="1" x14ac:dyDescent="0.15">
      <c r="A89" s="7" t="s">
        <v>170</v>
      </c>
      <c r="B89" s="7" t="s">
        <v>210</v>
      </c>
      <c r="C89" s="52" t="s">
        <v>171</v>
      </c>
      <c r="D89" s="22">
        <v>29</v>
      </c>
      <c r="E89" s="53">
        <v>18531</v>
      </c>
      <c r="F89" s="53">
        <v>76</v>
      </c>
      <c r="G89" s="54">
        <v>387193</v>
      </c>
      <c r="H89" s="55">
        <f t="shared" si="9"/>
        <v>105</v>
      </c>
      <c r="I89" s="23">
        <f t="shared" si="10"/>
        <v>405724</v>
      </c>
      <c r="J89" s="56">
        <f t="shared" si="11"/>
        <v>44</v>
      </c>
      <c r="K89" s="57">
        <f t="shared" si="12"/>
        <v>48</v>
      </c>
    </row>
    <row r="90" spans="1:11" s="34" customFormat="1" x14ac:dyDescent="0.15">
      <c r="A90" s="7" t="s">
        <v>172</v>
      </c>
      <c r="B90" s="7" t="s">
        <v>210</v>
      </c>
      <c r="C90" s="52" t="s">
        <v>173</v>
      </c>
      <c r="D90" s="22">
        <v>154</v>
      </c>
      <c r="E90" s="53">
        <v>258005</v>
      </c>
      <c r="F90" s="53">
        <v>289</v>
      </c>
      <c r="G90" s="54">
        <v>2137339</v>
      </c>
      <c r="H90" s="55">
        <f t="shared" si="9"/>
        <v>443</v>
      </c>
      <c r="I90" s="23">
        <f t="shared" si="10"/>
        <v>2395344</v>
      </c>
      <c r="J90" s="56">
        <f t="shared" si="11"/>
        <v>12</v>
      </c>
      <c r="K90" s="57">
        <f t="shared" si="12"/>
        <v>17</v>
      </c>
    </row>
    <row r="91" spans="1:11" s="34" customFormat="1" x14ac:dyDescent="0.15">
      <c r="A91" s="7" t="s">
        <v>174</v>
      </c>
      <c r="B91" s="7" t="s">
        <v>210</v>
      </c>
      <c r="C91" s="52" t="s">
        <v>175</v>
      </c>
      <c r="D91" s="22">
        <v>24</v>
      </c>
      <c r="E91" s="53">
        <v>36721</v>
      </c>
      <c r="F91" s="53">
        <v>230</v>
      </c>
      <c r="G91" s="54">
        <v>2953781</v>
      </c>
      <c r="H91" s="55">
        <f t="shared" si="9"/>
        <v>254</v>
      </c>
      <c r="I91" s="23">
        <f t="shared" si="10"/>
        <v>2990502</v>
      </c>
      <c r="J91" s="56">
        <f t="shared" si="11"/>
        <v>17</v>
      </c>
      <c r="K91" s="57">
        <f t="shared" si="12"/>
        <v>13</v>
      </c>
    </row>
    <row r="92" spans="1:11" s="34" customFormat="1" x14ac:dyDescent="0.15">
      <c r="A92" s="7" t="s">
        <v>176</v>
      </c>
      <c r="B92" s="7" t="s">
        <v>210</v>
      </c>
      <c r="C92" s="52" t="s">
        <v>177</v>
      </c>
      <c r="D92" s="22">
        <v>40</v>
      </c>
      <c r="E92" s="53">
        <v>154931</v>
      </c>
      <c r="F92" s="53">
        <v>87</v>
      </c>
      <c r="G92" s="54">
        <v>347079</v>
      </c>
      <c r="H92" s="55">
        <f t="shared" si="9"/>
        <v>127</v>
      </c>
      <c r="I92" s="23">
        <f t="shared" si="10"/>
        <v>502010</v>
      </c>
      <c r="J92" s="56">
        <f t="shared" si="11"/>
        <v>40</v>
      </c>
      <c r="K92" s="57">
        <f t="shared" si="12"/>
        <v>46</v>
      </c>
    </row>
    <row r="93" spans="1:11" s="34" customFormat="1" x14ac:dyDescent="0.15">
      <c r="A93" s="7" t="s">
        <v>178</v>
      </c>
      <c r="B93" s="7" t="s">
        <v>210</v>
      </c>
      <c r="C93" s="52" t="s">
        <v>179</v>
      </c>
      <c r="D93" s="22">
        <v>48</v>
      </c>
      <c r="E93" s="53">
        <v>32495</v>
      </c>
      <c r="F93" s="53">
        <v>118</v>
      </c>
      <c r="G93" s="54">
        <v>1049338</v>
      </c>
      <c r="H93" s="55">
        <f t="shared" si="9"/>
        <v>166</v>
      </c>
      <c r="I93" s="23">
        <f t="shared" si="10"/>
        <v>1081833</v>
      </c>
      <c r="J93" s="56">
        <f t="shared" si="11"/>
        <v>31</v>
      </c>
      <c r="K93" s="57">
        <f t="shared" si="12"/>
        <v>28</v>
      </c>
    </row>
    <row r="94" spans="1:11" s="34" customFormat="1" x14ac:dyDescent="0.15">
      <c r="A94" s="7" t="s">
        <v>180</v>
      </c>
      <c r="B94" s="7" t="s">
        <v>210</v>
      </c>
      <c r="C94" s="52" t="s">
        <v>181</v>
      </c>
      <c r="D94" s="22">
        <v>41</v>
      </c>
      <c r="E94" s="53">
        <v>85245</v>
      </c>
      <c r="F94" s="53">
        <v>153</v>
      </c>
      <c r="G94" s="54">
        <v>498870</v>
      </c>
      <c r="H94" s="55">
        <f t="shared" si="9"/>
        <v>194</v>
      </c>
      <c r="I94" s="23">
        <f t="shared" si="10"/>
        <v>584115</v>
      </c>
      <c r="J94" s="56">
        <f t="shared" si="11"/>
        <v>27</v>
      </c>
      <c r="K94" s="57">
        <f t="shared" si="12"/>
        <v>41</v>
      </c>
    </row>
    <row r="95" spans="1:11" s="34" customFormat="1" x14ac:dyDescent="0.15">
      <c r="A95" s="7" t="s">
        <v>182</v>
      </c>
      <c r="B95" s="7" t="s">
        <v>207</v>
      </c>
      <c r="C95" s="52" t="s">
        <v>183</v>
      </c>
      <c r="D95" s="22">
        <v>2</v>
      </c>
      <c r="E95" s="53">
        <v>0</v>
      </c>
      <c r="F95" s="53">
        <v>8</v>
      </c>
      <c r="G95" s="54">
        <v>8084</v>
      </c>
      <c r="H95" s="55">
        <f t="shared" si="9"/>
        <v>10</v>
      </c>
      <c r="I95" s="23">
        <f t="shared" si="10"/>
        <v>8084</v>
      </c>
      <c r="J95" s="56">
        <f t="shared" si="11"/>
        <v>70</v>
      </c>
      <c r="K95" s="57">
        <f t="shared" si="12"/>
        <v>75</v>
      </c>
    </row>
    <row r="96" spans="1:11" s="34" customFormat="1" ht="14.25" thickBot="1" x14ac:dyDescent="0.2">
      <c r="A96" s="7" t="s">
        <v>184</v>
      </c>
      <c r="B96" s="7" t="s">
        <v>210</v>
      </c>
      <c r="C96" s="52" t="s">
        <v>185</v>
      </c>
      <c r="D96" s="29">
        <v>44</v>
      </c>
      <c r="E96" s="66">
        <v>194914.122</v>
      </c>
      <c r="F96" s="66">
        <v>133</v>
      </c>
      <c r="G96" s="67">
        <v>614532.88799999992</v>
      </c>
      <c r="H96" s="68">
        <f t="shared" si="9"/>
        <v>177</v>
      </c>
      <c r="I96" s="30">
        <f t="shared" si="10"/>
        <v>809447.00999999989</v>
      </c>
      <c r="J96" s="69">
        <f t="shared" si="11"/>
        <v>29</v>
      </c>
      <c r="K96" s="70">
        <f t="shared" si="12"/>
        <v>32</v>
      </c>
    </row>
    <row r="97" spans="3:12" s="34" customFormat="1" ht="14.25" thickBot="1" x14ac:dyDescent="0.2">
      <c r="E97" s="79"/>
    </row>
    <row r="98" spans="3:12" ht="14.25" thickBot="1" x14ac:dyDescent="0.2">
      <c r="C98" s="185" t="s">
        <v>352</v>
      </c>
      <c r="D98" s="186">
        <f>SUM(D11:D96)</f>
        <v>2993</v>
      </c>
      <c r="E98" s="186">
        <f t="shared" ref="E98:G98" si="13">SUM(E11:E96)</f>
        <v>5839595.1220000004</v>
      </c>
      <c r="F98" s="186">
        <f t="shared" si="13"/>
        <v>14827</v>
      </c>
      <c r="G98" s="186">
        <f t="shared" si="13"/>
        <v>209641369.88800001</v>
      </c>
      <c r="H98" s="186">
        <f t="shared" ref="H98:I98" si="14">SUM(H11:H96)</f>
        <v>17820</v>
      </c>
      <c r="I98" s="187">
        <f t="shared" si="14"/>
        <v>215480965.00999999</v>
      </c>
      <c r="L98"/>
    </row>
  </sheetData>
  <autoFilter ref="A10:L96" xr:uid="{00000000-0009-0000-0000-000009000000}">
    <sortState xmlns:xlrd2="http://schemas.microsoft.com/office/spreadsheetml/2017/richdata2" ref="A11:L96">
      <sortCondition ref="A10:A96"/>
    </sortState>
  </autoFilter>
  <mergeCells count="1">
    <mergeCell ref="D9:K9"/>
  </mergeCells>
  <phoneticPr fontId="1"/>
  <hyperlinks>
    <hyperlink ref="L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scale="52" orientation="portrait" r:id="rId1"/>
  <headerFooter>
    <oddFooter>&amp;R&amp;6文部科学省「産学連携等実施状況調査」を加工して作成（https://www.mext.go.jp/a_menu/shinkou/sangaku/sangakub.htm）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EAF9-9943-439D-A0AF-0B9EDBA4788B}">
  <sheetPr>
    <tabColor theme="9"/>
  </sheetPr>
  <dimension ref="A1:L98"/>
  <sheetViews>
    <sheetView view="pageBreakPreview" zoomScaleNormal="100" zoomScaleSheetLayoutView="100" workbookViewId="0">
      <pane xSplit="3" ySplit="10" topLeftCell="D11" activePane="bottomRight" state="frozen"/>
      <selection activeCell="I98" sqref="I98"/>
      <selection pane="topRight" activeCell="I98" sqref="I98"/>
      <selection pane="bottomLeft" activeCell="I98" sqref="I98"/>
      <selection pane="bottomRight" activeCell="I98" sqref="I98"/>
    </sheetView>
  </sheetViews>
  <sheetFormatPr defaultRowHeight="13.5" x14ac:dyDescent="0.15"/>
  <cols>
    <col min="1" max="1" width="15" bestFit="1" customWidth="1"/>
    <col min="2" max="2" width="5.375" customWidth="1"/>
    <col min="3" max="3" width="29.375" bestFit="1" customWidth="1"/>
    <col min="4" max="4" width="11.875" style="34" customWidth="1"/>
    <col min="5" max="5" width="15.5" style="79" customWidth="1"/>
    <col min="6" max="6" width="11.875" style="34" customWidth="1"/>
    <col min="7" max="7" width="15.5" style="34" customWidth="1"/>
    <col min="8" max="8" width="11.375" style="34" customWidth="1"/>
    <col min="9" max="9" width="15.5" style="34" customWidth="1"/>
    <col min="10" max="11" width="11.375" style="34" customWidth="1"/>
    <col min="12" max="12" width="11.625" style="34" bestFit="1" customWidth="1"/>
    <col min="13" max="13" width="11.625" bestFit="1" customWidth="1"/>
  </cols>
  <sheetData>
    <row r="1" spans="1:12" ht="24" customHeight="1" thickBot="1" x14ac:dyDescent="0.2">
      <c r="A1" s="1" t="s">
        <v>3</v>
      </c>
      <c r="B1" s="1"/>
      <c r="C1" s="1"/>
      <c r="D1"/>
      <c r="E1"/>
      <c r="F1"/>
      <c r="G1"/>
      <c r="H1"/>
      <c r="I1"/>
      <c r="J1"/>
      <c r="K1"/>
      <c r="L1" s="80" t="s">
        <v>187</v>
      </c>
    </row>
    <row r="2" spans="1:12" ht="24" customHeight="1" x14ac:dyDescent="0.15">
      <c r="A2" s="1" t="s">
        <v>227</v>
      </c>
      <c r="B2" s="1"/>
      <c r="C2" s="1"/>
      <c r="D2"/>
      <c r="E2"/>
      <c r="F2"/>
      <c r="G2"/>
      <c r="H2"/>
      <c r="I2"/>
      <c r="J2"/>
      <c r="K2"/>
      <c r="L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s="34" customFormat="1" ht="35.25" customHeight="1" thickBot="1" x14ac:dyDescent="0.2">
      <c r="A4"/>
      <c r="B4"/>
      <c r="C4" s="8"/>
      <c r="D4" s="9" t="s">
        <v>4</v>
      </c>
      <c r="E4" s="10" t="s">
        <v>223</v>
      </c>
      <c r="F4" s="11" t="s">
        <v>5</v>
      </c>
      <c r="G4" s="113" t="s">
        <v>221</v>
      </c>
      <c r="H4" s="115" t="s">
        <v>6</v>
      </c>
      <c r="I4" s="116" t="s">
        <v>222</v>
      </c>
      <c r="J4" s="12" t="s">
        <v>7</v>
      </c>
      <c r="K4" s="13" t="s">
        <v>8</v>
      </c>
    </row>
    <row r="5" spans="1:12" s="34" customFormat="1" x14ac:dyDescent="0.15">
      <c r="A5"/>
      <c r="B5"/>
      <c r="C5" s="14" t="s">
        <v>1</v>
      </c>
      <c r="D5" s="15">
        <f>INDEX(D11:D96,MATCH($C$5,$C$11:$C$96,0),0)</f>
        <v>17</v>
      </c>
      <c r="E5" s="16">
        <f>INDEX(E11:E96,MATCH($C$5,$C$11:$C$96,0),0)</f>
        <v>23807</v>
      </c>
      <c r="F5" s="16">
        <f>INDEX(F11:F96,MATCH($C$5,$C$11:$C$96,0),0)</f>
        <v>65</v>
      </c>
      <c r="G5" s="19">
        <f>INDEX(G11:G96,MATCH($C$5,$C$11:$C$96,0),0)</f>
        <v>452522</v>
      </c>
      <c r="H5" s="18">
        <f t="shared" ref="H5:I5" si="0">SUM(D5,F5)</f>
        <v>82</v>
      </c>
      <c r="I5" s="17">
        <f t="shared" si="0"/>
        <v>476329</v>
      </c>
      <c r="J5" s="114">
        <f>INDEX(J11:J96,MATCH($C$5,$C$11:$C$96,0),0)</f>
        <v>48</v>
      </c>
      <c r="K5" s="20">
        <f>INDEX(K11:K96,MATCH($C$5,$C$11:$C$96,0),0)</f>
        <v>48</v>
      </c>
    </row>
    <row r="6" spans="1:12" s="34" customFormat="1" x14ac:dyDescent="0.15">
      <c r="A6"/>
      <c r="B6"/>
      <c r="C6" s="21" t="s">
        <v>9</v>
      </c>
      <c r="D6" s="93">
        <f>ROUND(SUMIF($B$11:$B$96,"G",D11:D96)/(COUNTIFS(B11:B96,"G",D11:D96,"&lt;&gt;")),1)</f>
        <v>41.2</v>
      </c>
      <c r="E6" s="94">
        <f>ROUND(SUMIF($B$11:$B$96,"G",E11:E96)/(COUNTIFS(B11:B96,"G",D11:D96,"&lt;&gt;")),1)</f>
        <v>64430.6</v>
      </c>
      <c r="F6" s="94">
        <f>ROUND(SUMIF($B$11:$B$96,"G",F11:F96)/(COUNTIFS(B11:B96,"G",D11:D96,"&lt;&gt;")),1)</f>
        <v>135</v>
      </c>
      <c r="G6" s="95">
        <f>ROUND(SUMIF($B$11:$B$96,"G",G11:G96)/(COUNTIFS(B11:B96,"G",D11:D96,"&lt;&gt;")),1)</f>
        <v>1011005.7</v>
      </c>
      <c r="H6" s="96">
        <f>ROUND(SUM(D6,F6),1)</f>
        <v>176.2</v>
      </c>
      <c r="I6" s="97">
        <f>ROUND(SUM(E6,G6),1)</f>
        <v>1075436.3</v>
      </c>
      <c r="J6" s="26"/>
      <c r="K6" s="27"/>
    </row>
    <row r="7" spans="1:12" s="34" customFormat="1" ht="14.25" thickBot="1" x14ac:dyDescent="0.2">
      <c r="A7"/>
      <c r="B7"/>
      <c r="C7" s="28" t="s">
        <v>10</v>
      </c>
      <c r="D7" s="98">
        <f>ROUND(AVERAGE(D11:D96),1)</f>
        <v>33.200000000000003</v>
      </c>
      <c r="E7" s="99">
        <f>ROUND(AVERAGE(E11:E96),1)</f>
        <v>76777.2</v>
      </c>
      <c r="F7" s="99">
        <f>ROUND(AVERAGE(F11:F96),1)</f>
        <v>169.8</v>
      </c>
      <c r="G7" s="100">
        <f>ROUND(AVERAGE(G11:G96),1)</f>
        <v>2597781.4</v>
      </c>
      <c r="H7" s="101">
        <f>ROUND(SUM(D7,F7),1)</f>
        <v>203</v>
      </c>
      <c r="I7" s="102">
        <f>ROUND(SUM(E7,G7),1)</f>
        <v>2674558.6</v>
      </c>
      <c r="J7" s="31"/>
      <c r="K7" s="32"/>
    </row>
    <row r="8" spans="1:12" s="34" customFormat="1" ht="21" customHeight="1" thickBot="1" x14ac:dyDescent="0.2">
      <c r="A8"/>
      <c r="B8"/>
      <c r="C8"/>
      <c r="D8" s="33"/>
      <c r="E8" s="71"/>
      <c r="F8" s="33"/>
    </row>
    <row r="9" spans="1:12" s="34" customFormat="1" ht="21" customHeight="1" x14ac:dyDescent="0.15">
      <c r="A9"/>
      <c r="B9"/>
      <c r="C9"/>
      <c r="D9" s="233" t="str" cm="1">
        <f t="array" aca="1" ref="D9" ca="1">RIGHT(CELL("filename",A1),4)&amp;"年度（基準日：４月１日～３月31日）"</f>
        <v>2022年度（基準日：４月１日～３月31日）</v>
      </c>
      <c r="E9" s="234"/>
      <c r="F9" s="234"/>
      <c r="G9" s="234"/>
      <c r="H9" s="234"/>
      <c r="I9" s="234"/>
      <c r="J9" s="234"/>
      <c r="K9" s="235"/>
    </row>
    <row r="10" spans="1:12" s="34" customFormat="1" ht="33.75" customHeight="1" x14ac:dyDescent="0.15">
      <c r="A10" s="35" t="s">
        <v>11</v>
      </c>
      <c r="B10" s="36" t="s">
        <v>12</v>
      </c>
      <c r="C10" s="8" t="s">
        <v>13</v>
      </c>
      <c r="D10" s="72" t="s">
        <v>4</v>
      </c>
      <c r="E10" s="73" t="s">
        <v>220</v>
      </c>
      <c r="F10" s="73" t="s">
        <v>5</v>
      </c>
      <c r="G10" s="74" t="s">
        <v>221</v>
      </c>
      <c r="H10" s="75" t="s">
        <v>6</v>
      </c>
      <c r="I10" s="76" t="s">
        <v>222</v>
      </c>
      <c r="J10" s="77" t="s">
        <v>7</v>
      </c>
      <c r="K10" s="78" t="s">
        <v>8</v>
      </c>
    </row>
    <row r="11" spans="1:12" s="34" customFormat="1" x14ac:dyDescent="0.15">
      <c r="A11" s="7" t="s">
        <v>18</v>
      </c>
      <c r="B11" s="7" t="s">
        <v>205</v>
      </c>
      <c r="C11" s="52" t="s">
        <v>19</v>
      </c>
      <c r="D11" s="22">
        <v>73</v>
      </c>
      <c r="E11" s="53">
        <v>81630</v>
      </c>
      <c r="F11" s="53">
        <v>654</v>
      </c>
      <c r="G11" s="54">
        <v>8415578</v>
      </c>
      <c r="H11" s="55">
        <f t="shared" ref="H11:I42" si="1">SUM(D11,F11)</f>
        <v>727</v>
      </c>
      <c r="I11" s="23">
        <f t="shared" si="1"/>
        <v>8497208</v>
      </c>
      <c r="J11" s="56">
        <f t="shared" ref="J11:J74" si="2">_xlfn.RANK.EQ(H11,$H$11:$H$96,0)</f>
        <v>6</v>
      </c>
      <c r="K11" s="57">
        <f t="shared" ref="K11:K74" si="3">_xlfn.RANK.EQ(I11,$I$11:$I$96,0)</f>
        <v>8</v>
      </c>
    </row>
    <row r="12" spans="1:12" s="34" customFormat="1" x14ac:dyDescent="0.15">
      <c r="A12" s="7" t="s">
        <v>20</v>
      </c>
      <c r="B12" s="7" t="s">
        <v>206</v>
      </c>
      <c r="C12" s="52" t="s">
        <v>21</v>
      </c>
      <c r="D12" s="22">
        <v>1</v>
      </c>
      <c r="E12" s="53">
        <v>254</v>
      </c>
      <c r="F12" s="53">
        <v>4</v>
      </c>
      <c r="G12" s="54">
        <v>4569</v>
      </c>
      <c r="H12" s="55">
        <f t="shared" si="1"/>
        <v>5</v>
      </c>
      <c r="I12" s="23">
        <f t="shared" si="1"/>
        <v>4823</v>
      </c>
      <c r="J12" s="56">
        <f t="shared" si="2"/>
        <v>74</v>
      </c>
      <c r="K12" s="57">
        <f t="shared" si="3"/>
        <v>79</v>
      </c>
    </row>
    <row r="13" spans="1:12" s="34" customFormat="1" x14ac:dyDescent="0.15">
      <c r="A13" s="7" t="s">
        <v>22</v>
      </c>
      <c r="B13" s="7" t="s">
        <v>207</v>
      </c>
      <c r="C13" s="52" t="s">
        <v>23</v>
      </c>
      <c r="D13" s="22">
        <v>9</v>
      </c>
      <c r="E13" s="53">
        <v>59050</v>
      </c>
      <c r="F13" s="53">
        <v>29</v>
      </c>
      <c r="G13" s="54">
        <v>67951</v>
      </c>
      <c r="H13" s="55">
        <f t="shared" si="1"/>
        <v>38</v>
      </c>
      <c r="I13" s="23">
        <f t="shared" si="1"/>
        <v>127001</v>
      </c>
      <c r="J13" s="56">
        <f t="shared" si="2"/>
        <v>61</v>
      </c>
      <c r="K13" s="57">
        <f t="shared" si="3"/>
        <v>64</v>
      </c>
    </row>
    <row r="14" spans="1:12" s="34" customFormat="1" x14ac:dyDescent="0.15">
      <c r="A14" s="45" t="s">
        <v>24</v>
      </c>
      <c r="B14" s="45" t="s">
        <v>208</v>
      </c>
      <c r="C14" s="46" t="s">
        <v>25</v>
      </c>
      <c r="D14" s="22">
        <v>1</v>
      </c>
      <c r="E14" s="48">
        <v>3300</v>
      </c>
      <c r="F14" s="48">
        <v>3</v>
      </c>
      <c r="G14" s="49">
        <v>53248</v>
      </c>
      <c r="H14" s="55">
        <f t="shared" si="1"/>
        <v>4</v>
      </c>
      <c r="I14" s="23">
        <f t="shared" si="1"/>
        <v>56548</v>
      </c>
      <c r="J14" s="56">
        <f t="shared" si="2"/>
        <v>76</v>
      </c>
      <c r="K14" s="57">
        <f t="shared" si="3"/>
        <v>67</v>
      </c>
    </row>
    <row r="15" spans="1:12" s="34" customFormat="1" x14ac:dyDescent="0.15">
      <c r="A15" s="7" t="s">
        <v>26</v>
      </c>
      <c r="B15" s="7" t="s">
        <v>207</v>
      </c>
      <c r="C15" s="52" t="s">
        <v>27</v>
      </c>
      <c r="D15" s="22">
        <v>4</v>
      </c>
      <c r="E15" s="53">
        <v>4630</v>
      </c>
      <c r="F15" s="53">
        <v>28</v>
      </c>
      <c r="G15" s="54">
        <v>90136</v>
      </c>
      <c r="H15" s="55">
        <f t="shared" si="1"/>
        <v>32</v>
      </c>
      <c r="I15" s="23">
        <f t="shared" si="1"/>
        <v>94766</v>
      </c>
      <c r="J15" s="56">
        <f t="shared" si="2"/>
        <v>64</v>
      </c>
      <c r="K15" s="57">
        <f t="shared" si="3"/>
        <v>65</v>
      </c>
    </row>
    <row r="16" spans="1:12" s="34" customFormat="1" x14ac:dyDescent="0.15">
      <c r="A16" s="7" t="s">
        <v>28</v>
      </c>
      <c r="B16" s="7" t="s">
        <v>207</v>
      </c>
      <c r="C16" s="52" t="s">
        <v>29</v>
      </c>
      <c r="D16" s="22">
        <v>4</v>
      </c>
      <c r="E16" s="53">
        <v>2938</v>
      </c>
      <c r="F16" s="53">
        <v>10</v>
      </c>
      <c r="G16" s="54">
        <v>30254</v>
      </c>
      <c r="H16" s="55">
        <f t="shared" si="1"/>
        <v>14</v>
      </c>
      <c r="I16" s="23">
        <f t="shared" si="1"/>
        <v>33192</v>
      </c>
      <c r="J16" s="56">
        <f t="shared" si="2"/>
        <v>69</v>
      </c>
      <c r="K16" s="57">
        <f t="shared" si="3"/>
        <v>69</v>
      </c>
    </row>
    <row r="17" spans="1:11" s="34" customFormat="1" x14ac:dyDescent="0.15">
      <c r="A17" s="7" t="s">
        <v>30</v>
      </c>
      <c r="B17" s="7" t="s">
        <v>209</v>
      </c>
      <c r="C17" s="52" t="s">
        <v>31</v>
      </c>
      <c r="D17" s="22">
        <v>34</v>
      </c>
      <c r="E17" s="53">
        <v>8545</v>
      </c>
      <c r="F17" s="53">
        <v>44</v>
      </c>
      <c r="G17" s="54">
        <v>23397</v>
      </c>
      <c r="H17" s="55">
        <f t="shared" si="1"/>
        <v>78</v>
      </c>
      <c r="I17" s="23">
        <f t="shared" si="1"/>
        <v>31942</v>
      </c>
      <c r="J17" s="56">
        <f t="shared" si="2"/>
        <v>50</v>
      </c>
      <c r="K17" s="57">
        <f t="shared" si="3"/>
        <v>70</v>
      </c>
    </row>
    <row r="18" spans="1:11" s="34" customFormat="1" x14ac:dyDescent="0.15">
      <c r="A18" s="7" t="s">
        <v>32</v>
      </c>
      <c r="B18" s="7" t="s">
        <v>210</v>
      </c>
      <c r="C18" s="52" t="s">
        <v>33</v>
      </c>
      <c r="D18" s="22">
        <v>23</v>
      </c>
      <c r="E18" s="53">
        <v>59706</v>
      </c>
      <c r="F18" s="53">
        <v>80</v>
      </c>
      <c r="G18" s="54">
        <v>416183</v>
      </c>
      <c r="H18" s="55">
        <f t="shared" si="1"/>
        <v>103</v>
      </c>
      <c r="I18" s="23">
        <f t="shared" si="1"/>
        <v>475889</v>
      </c>
      <c r="J18" s="56">
        <f t="shared" si="2"/>
        <v>43</v>
      </c>
      <c r="K18" s="57">
        <f t="shared" si="3"/>
        <v>49</v>
      </c>
    </row>
    <row r="19" spans="1:11" s="34" customFormat="1" x14ac:dyDescent="0.15">
      <c r="A19" s="7" t="s">
        <v>34</v>
      </c>
      <c r="B19" s="7" t="s">
        <v>211</v>
      </c>
      <c r="C19" s="52" t="s">
        <v>35</v>
      </c>
      <c r="D19" s="22">
        <v>3</v>
      </c>
      <c r="E19" s="53">
        <v>500</v>
      </c>
      <c r="F19" s="53">
        <v>41</v>
      </c>
      <c r="G19" s="54">
        <v>262965</v>
      </c>
      <c r="H19" s="55">
        <f t="shared" si="1"/>
        <v>44</v>
      </c>
      <c r="I19" s="23">
        <f t="shared" si="1"/>
        <v>263465</v>
      </c>
      <c r="J19" s="56">
        <f t="shared" si="2"/>
        <v>60</v>
      </c>
      <c r="K19" s="57">
        <f t="shared" si="3"/>
        <v>60</v>
      </c>
    </row>
    <row r="20" spans="1:11" s="34" customFormat="1" x14ac:dyDescent="0.15">
      <c r="A20" s="7" t="s">
        <v>36</v>
      </c>
      <c r="B20" s="7" t="s">
        <v>205</v>
      </c>
      <c r="C20" s="52" t="s">
        <v>37</v>
      </c>
      <c r="D20" s="22">
        <v>57</v>
      </c>
      <c r="E20" s="53">
        <v>145503</v>
      </c>
      <c r="F20" s="53">
        <v>779</v>
      </c>
      <c r="G20" s="54">
        <v>15196536</v>
      </c>
      <c r="H20" s="55">
        <f t="shared" si="1"/>
        <v>836</v>
      </c>
      <c r="I20" s="23">
        <f t="shared" si="1"/>
        <v>15342039</v>
      </c>
      <c r="J20" s="56">
        <f t="shared" si="2"/>
        <v>5</v>
      </c>
      <c r="K20" s="57">
        <f t="shared" si="3"/>
        <v>4</v>
      </c>
    </row>
    <row r="21" spans="1:11" s="34" customFormat="1" x14ac:dyDescent="0.15">
      <c r="A21" s="45" t="s">
        <v>38</v>
      </c>
      <c r="B21" s="45" t="s">
        <v>206</v>
      </c>
      <c r="C21" s="46" t="s">
        <v>39</v>
      </c>
      <c r="D21" s="47">
        <v>0</v>
      </c>
      <c r="E21" s="48">
        <v>0</v>
      </c>
      <c r="F21" s="48">
        <v>4</v>
      </c>
      <c r="G21" s="49">
        <v>12428</v>
      </c>
      <c r="H21" s="55">
        <f t="shared" si="1"/>
        <v>4</v>
      </c>
      <c r="I21" s="23">
        <f t="shared" si="1"/>
        <v>12428</v>
      </c>
      <c r="J21" s="56">
        <f t="shared" si="2"/>
        <v>76</v>
      </c>
      <c r="K21" s="57">
        <f t="shared" si="3"/>
        <v>75</v>
      </c>
    </row>
    <row r="22" spans="1:11" s="34" customFormat="1" x14ac:dyDescent="0.15">
      <c r="A22" s="45" t="s">
        <v>40</v>
      </c>
      <c r="B22" s="45" t="s">
        <v>210</v>
      </c>
      <c r="C22" s="46" t="s">
        <v>41</v>
      </c>
      <c r="D22" s="47">
        <v>49</v>
      </c>
      <c r="E22" s="48">
        <v>28631</v>
      </c>
      <c r="F22" s="48">
        <v>94</v>
      </c>
      <c r="G22" s="49">
        <v>292924</v>
      </c>
      <c r="H22" s="55">
        <f t="shared" si="1"/>
        <v>143</v>
      </c>
      <c r="I22" s="23">
        <f t="shared" si="1"/>
        <v>321555</v>
      </c>
      <c r="J22" s="56">
        <f t="shared" si="2"/>
        <v>34</v>
      </c>
      <c r="K22" s="57">
        <f t="shared" si="3"/>
        <v>58</v>
      </c>
    </row>
    <row r="23" spans="1:11" s="34" customFormat="1" x14ac:dyDescent="0.15">
      <c r="A23" s="7" t="s">
        <v>42</v>
      </c>
      <c r="B23" s="7" t="s">
        <v>210</v>
      </c>
      <c r="C23" s="52" t="s">
        <v>43</v>
      </c>
      <c r="D23" s="22">
        <v>30</v>
      </c>
      <c r="E23" s="53">
        <v>48166</v>
      </c>
      <c r="F23" s="53">
        <v>108</v>
      </c>
      <c r="G23" s="54">
        <v>658772</v>
      </c>
      <c r="H23" s="55">
        <f t="shared" si="1"/>
        <v>138</v>
      </c>
      <c r="I23" s="23">
        <f t="shared" si="1"/>
        <v>706938</v>
      </c>
      <c r="J23" s="56">
        <f t="shared" si="2"/>
        <v>36</v>
      </c>
      <c r="K23" s="57">
        <f t="shared" si="3"/>
        <v>42</v>
      </c>
    </row>
    <row r="24" spans="1:11" s="34" customFormat="1" x14ac:dyDescent="0.15">
      <c r="A24" s="7" t="s">
        <v>44</v>
      </c>
      <c r="B24" s="7" t="s">
        <v>208</v>
      </c>
      <c r="C24" s="52" t="s">
        <v>45</v>
      </c>
      <c r="D24" s="22">
        <v>3</v>
      </c>
      <c r="E24" s="53">
        <v>1960</v>
      </c>
      <c r="F24" s="53">
        <v>51</v>
      </c>
      <c r="G24" s="54">
        <v>202220</v>
      </c>
      <c r="H24" s="55">
        <f t="shared" si="1"/>
        <v>54</v>
      </c>
      <c r="I24" s="23">
        <f t="shared" si="1"/>
        <v>204180</v>
      </c>
      <c r="J24" s="56">
        <f t="shared" si="2"/>
        <v>56</v>
      </c>
      <c r="K24" s="57">
        <f t="shared" si="3"/>
        <v>62</v>
      </c>
    </row>
    <row r="25" spans="1:11" s="34" customFormat="1" x14ac:dyDescent="0.15">
      <c r="A25" s="7" t="s">
        <v>46</v>
      </c>
      <c r="B25" s="7" t="s">
        <v>211</v>
      </c>
      <c r="C25" s="52" t="s">
        <v>47</v>
      </c>
      <c r="D25" s="22">
        <v>9</v>
      </c>
      <c r="E25" s="53">
        <v>8647</v>
      </c>
      <c r="F25" s="53">
        <v>52</v>
      </c>
      <c r="G25" s="54">
        <v>590626</v>
      </c>
      <c r="H25" s="55">
        <f t="shared" si="1"/>
        <v>61</v>
      </c>
      <c r="I25" s="23">
        <f t="shared" si="1"/>
        <v>599273</v>
      </c>
      <c r="J25" s="56">
        <f t="shared" si="2"/>
        <v>54</v>
      </c>
      <c r="K25" s="57">
        <f t="shared" si="3"/>
        <v>45</v>
      </c>
    </row>
    <row r="26" spans="1:11" s="34" customFormat="1" x14ac:dyDescent="0.15">
      <c r="A26" s="7" t="s">
        <v>48</v>
      </c>
      <c r="B26" s="7" t="s">
        <v>205</v>
      </c>
      <c r="C26" s="52" t="s">
        <v>49</v>
      </c>
      <c r="D26" s="22">
        <v>61</v>
      </c>
      <c r="E26" s="53">
        <v>123508</v>
      </c>
      <c r="F26" s="53">
        <v>415</v>
      </c>
      <c r="G26" s="54">
        <v>5724017</v>
      </c>
      <c r="H26" s="55">
        <f t="shared" si="1"/>
        <v>476</v>
      </c>
      <c r="I26" s="23">
        <f t="shared" si="1"/>
        <v>5847525</v>
      </c>
      <c r="J26" s="56">
        <f t="shared" si="2"/>
        <v>10</v>
      </c>
      <c r="K26" s="57">
        <f t="shared" si="3"/>
        <v>9</v>
      </c>
    </row>
    <row r="27" spans="1:11" s="34" customFormat="1" x14ac:dyDescent="0.15">
      <c r="A27" s="7" t="s">
        <v>50</v>
      </c>
      <c r="B27" s="7" t="s">
        <v>208</v>
      </c>
      <c r="C27" s="52" t="s">
        <v>51</v>
      </c>
      <c r="D27" s="22">
        <v>2</v>
      </c>
      <c r="E27" s="53">
        <v>3380</v>
      </c>
      <c r="F27" s="53">
        <v>4</v>
      </c>
      <c r="G27" s="54">
        <v>3035</v>
      </c>
      <c r="H27" s="55">
        <f t="shared" si="1"/>
        <v>6</v>
      </c>
      <c r="I27" s="23">
        <f t="shared" si="1"/>
        <v>6415</v>
      </c>
      <c r="J27" s="56">
        <f t="shared" si="2"/>
        <v>72</v>
      </c>
      <c r="K27" s="57">
        <f t="shared" si="3"/>
        <v>77</v>
      </c>
    </row>
    <row r="28" spans="1:11" s="34" customFormat="1" x14ac:dyDescent="0.15">
      <c r="A28" s="7" t="s">
        <v>52</v>
      </c>
      <c r="B28" s="7" t="s">
        <v>211</v>
      </c>
      <c r="C28" s="52" t="s">
        <v>53</v>
      </c>
      <c r="D28" s="22">
        <v>19</v>
      </c>
      <c r="E28" s="53">
        <v>45167</v>
      </c>
      <c r="F28" s="53">
        <v>43</v>
      </c>
      <c r="G28" s="54">
        <v>239393</v>
      </c>
      <c r="H28" s="55">
        <f t="shared" si="1"/>
        <v>62</v>
      </c>
      <c r="I28" s="23">
        <f t="shared" si="1"/>
        <v>284560</v>
      </c>
      <c r="J28" s="56">
        <f t="shared" si="2"/>
        <v>53</v>
      </c>
      <c r="K28" s="57">
        <f t="shared" si="3"/>
        <v>59</v>
      </c>
    </row>
    <row r="29" spans="1:11" s="34" customFormat="1" x14ac:dyDescent="0.15">
      <c r="A29" s="7" t="s">
        <v>54</v>
      </c>
      <c r="B29" s="7" t="s">
        <v>210</v>
      </c>
      <c r="C29" s="52" t="s">
        <v>55</v>
      </c>
      <c r="D29" s="22">
        <v>24</v>
      </c>
      <c r="E29" s="53">
        <v>28508</v>
      </c>
      <c r="F29" s="53">
        <v>123</v>
      </c>
      <c r="G29" s="54">
        <v>837198</v>
      </c>
      <c r="H29" s="55">
        <f t="shared" si="1"/>
        <v>147</v>
      </c>
      <c r="I29" s="23">
        <f t="shared" si="1"/>
        <v>865706</v>
      </c>
      <c r="J29" s="56">
        <f t="shared" si="2"/>
        <v>33</v>
      </c>
      <c r="K29" s="57">
        <f t="shared" si="3"/>
        <v>35</v>
      </c>
    </row>
    <row r="30" spans="1:11" s="34" customFormat="1" x14ac:dyDescent="0.15">
      <c r="A30" s="7" t="s">
        <v>56</v>
      </c>
      <c r="B30" s="7" t="s">
        <v>211</v>
      </c>
      <c r="C30" s="52" t="s">
        <v>57</v>
      </c>
      <c r="D30" s="22">
        <v>8</v>
      </c>
      <c r="E30" s="53">
        <v>13815</v>
      </c>
      <c r="F30" s="53">
        <v>40</v>
      </c>
      <c r="G30" s="54">
        <v>352717</v>
      </c>
      <c r="H30" s="55">
        <f t="shared" si="1"/>
        <v>48</v>
      </c>
      <c r="I30" s="23">
        <f t="shared" si="1"/>
        <v>366532</v>
      </c>
      <c r="J30" s="56">
        <f t="shared" si="2"/>
        <v>58</v>
      </c>
      <c r="K30" s="57">
        <f t="shared" si="3"/>
        <v>55</v>
      </c>
    </row>
    <row r="31" spans="1:11" s="34" customFormat="1" x14ac:dyDescent="0.15">
      <c r="A31" s="7" t="s">
        <v>58</v>
      </c>
      <c r="B31" s="7" t="s">
        <v>205</v>
      </c>
      <c r="C31" s="52" t="s">
        <v>59</v>
      </c>
      <c r="D31" s="22">
        <v>94</v>
      </c>
      <c r="E31" s="53">
        <v>135368</v>
      </c>
      <c r="F31" s="53">
        <v>312</v>
      </c>
      <c r="G31" s="54">
        <v>3108761</v>
      </c>
      <c r="H31" s="55">
        <f t="shared" si="1"/>
        <v>406</v>
      </c>
      <c r="I31" s="23">
        <f t="shared" si="1"/>
        <v>3244129</v>
      </c>
      <c r="J31" s="56">
        <f t="shared" si="2"/>
        <v>13</v>
      </c>
      <c r="K31" s="57">
        <f t="shared" si="3"/>
        <v>13</v>
      </c>
    </row>
    <row r="32" spans="1:11" s="34" customFormat="1" x14ac:dyDescent="0.15">
      <c r="A32" s="7" t="s">
        <v>60</v>
      </c>
      <c r="B32" s="7" t="s">
        <v>205</v>
      </c>
      <c r="C32" s="52" t="s">
        <v>61</v>
      </c>
      <c r="D32" s="22">
        <v>132</v>
      </c>
      <c r="E32" s="53">
        <v>516681</v>
      </c>
      <c r="F32" s="53">
        <v>1972</v>
      </c>
      <c r="G32" s="54">
        <v>50508614</v>
      </c>
      <c r="H32" s="55">
        <f t="shared" si="1"/>
        <v>2104</v>
      </c>
      <c r="I32" s="23">
        <f t="shared" si="1"/>
        <v>51025295</v>
      </c>
      <c r="J32" s="56">
        <f t="shared" si="2"/>
        <v>1</v>
      </c>
      <c r="K32" s="57">
        <f t="shared" si="3"/>
        <v>1</v>
      </c>
    </row>
    <row r="33" spans="1:11" s="34" customFormat="1" x14ac:dyDescent="0.15">
      <c r="A33" s="7" t="s">
        <v>62</v>
      </c>
      <c r="B33" s="7" t="s">
        <v>209</v>
      </c>
      <c r="C33" s="52" t="s">
        <v>63</v>
      </c>
      <c r="D33" s="22">
        <v>56</v>
      </c>
      <c r="E33" s="53">
        <v>107989</v>
      </c>
      <c r="F33" s="53">
        <v>286</v>
      </c>
      <c r="G33" s="54">
        <v>3949404</v>
      </c>
      <c r="H33" s="55">
        <f t="shared" si="1"/>
        <v>342</v>
      </c>
      <c r="I33" s="23">
        <f t="shared" si="1"/>
        <v>4057393</v>
      </c>
      <c r="J33" s="56">
        <f t="shared" si="2"/>
        <v>14</v>
      </c>
      <c r="K33" s="57">
        <f t="shared" si="3"/>
        <v>12</v>
      </c>
    </row>
    <row r="34" spans="1:11" s="34" customFormat="1" x14ac:dyDescent="0.15">
      <c r="A34" s="45" t="s">
        <v>64</v>
      </c>
      <c r="B34" s="45" t="s">
        <v>208</v>
      </c>
      <c r="C34" s="46" t="s">
        <v>65</v>
      </c>
      <c r="D34" s="22">
        <v>0</v>
      </c>
      <c r="E34" s="48">
        <v>0</v>
      </c>
      <c r="F34" s="48">
        <v>4</v>
      </c>
      <c r="G34" s="49">
        <v>13450</v>
      </c>
      <c r="H34" s="55">
        <f t="shared" si="1"/>
        <v>4</v>
      </c>
      <c r="I34" s="23">
        <f t="shared" si="1"/>
        <v>13450</v>
      </c>
      <c r="J34" s="56">
        <f t="shared" si="2"/>
        <v>76</v>
      </c>
      <c r="K34" s="57">
        <f t="shared" si="3"/>
        <v>74</v>
      </c>
    </row>
    <row r="35" spans="1:11" s="34" customFormat="1" x14ac:dyDescent="0.15">
      <c r="A35" s="7" t="s">
        <v>66</v>
      </c>
      <c r="B35" s="7" t="s">
        <v>208</v>
      </c>
      <c r="C35" s="52" t="s">
        <v>67</v>
      </c>
      <c r="D35" s="22">
        <v>1</v>
      </c>
      <c r="E35" s="53">
        <v>2200</v>
      </c>
      <c r="F35" s="53">
        <v>19</v>
      </c>
      <c r="G35" s="54">
        <v>210041</v>
      </c>
      <c r="H35" s="55">
        <f t="shared" si="1"/>
        <v>20</v>
      </c>
      <c r="I35" s="23">
        <f t="shared" si="1"/>
        <v>212241</v>
      </c>
      <c r="J35" s="56">
        <f t="shared" si="2"/>
        <v>66</v>
      </c>
      <c r="K35" s="57">
        <f t="shared" si="3"/>
        <v>61</v>
      </c>
    </row>
    <row r="36" spans="1:11" s="34" customFormat="1" x14ac:dyDescent="0.15">
      <c r="A36" s="7" t="s">
        <v>68</v>
      </c>
      <c r="B36" s="7" t="s">
        <v>207</v>
      </c>
      <c r="C36" s="52" t="s">
        <v>69</v>
      </c>
      <c r="D36" s="22">
        <v>73</v>
      </c>
      <c r="E36" s="53">
        <v>513933</v>
      </c>
      <c r="F36" s="53">
        <v>398</v>
      </c>
      <c r="G36" s="54">
        <v>10724326</v>
      </c>
      <c r="H36" s="55">
        <f t="shared" si="1"/>
        <v>471</v>
      </c>
      <c r="I36" s="23">
        <f t="shared" si="1"/>
        <v>11238259</v>
      </c>
      <c r="J36" s="56">
        <f t="shared" si="2"/>
        <v>11</v>
      </c>
      <c r="K36" s="57">
        <f t="shared" si="3"/>
        <v>7</v>
      </c>
    </row>
    <row r="37" spans="1:11" s="34" customFormat="1" x14ac:dyDescent="0.15">
      <c r="A37" s="7" t="s">
        <v>70</v>
      </c>
      <c r="B37" s="7" t="s">
        <v>211</v>
      </c>
      <c r="C37" s="52" t="s">
        <v>71</v>
      </c>
      <c r="D37" s="22">
        <v>5</v>
      </c>
      <c r="E37" s="53">
        <v>27708</v>
      </c>
      <c r="F37" s="53">
        <v>47</v>
      </c>
      <c r="G37" s="54">
        <v>763104</v>
      </c>
      <c r="H37" s="55">
        <f t="shared" si="1"/>
        <v>52</v>
      </c>
      <c r="I37" s="23">
        <f t="shared" si="1"/>
        <v>790812</v>
      </c>
      <c r="J37" s="56">
        <f t="shared" si="2"/>
        <v>57</v>
      </c>
      <c r="K37" s="57">
        <f t="shared" si="3"/>
        <v>39</v>
      </c>
    </row>
    <row r="38" spans="1:11" s="34" customFormat="1" x14ac:dyDescent="0.15">
      <c r="A38" s="7" t="s">
        <v>72</v>
      </c>
      <c r="B38" s="7" t="s">
        <v>206</v>
      </c>
      <c r="C38" s="52" t="s">
        <v>73</v>
      </c>
      <c r="D38" s="22">
        <v>0</v>
      </c>
      <c r="E38" s="53">
        <v>0</v>
      </c>
      <c r="F38" s="53">
        <v>7</v>
      </c>
      <c r="G38" s="54">
        <v>18270</v>
      </c>
      <c r="H38" s="55">
        <f t="shared" si="1"/>
        <v>7</v>
      </c>
      <c r="I38" s="23">
        <f t="shared" si="1"/>
        <v>18270</v>
      </c>
      <c r="J38" s="56">
        <f t="shared" si="2"/>
        <v>71</v>
      </c>
      <c r="K38" s="57">
        <f t="shared" si="3"/>
        <v>71</v>
      </c>
    </row>
    <row r="39" spans="1:11" s="34" customFormat="1" x14ac:dyDescent="0.15">
      <c r="A39" s="7" t="s">
        <v>74</v>
      </c>
      <c r="B39" s="7" t="s">
        <v>207</v>
      </c>
      <c r="C39" s="52" t="s">
        <v>75</v>
      </c>
      <c r="D39" s="22">
        <v>9</v>
      </c>
      <c r="E39" s="53">
        <v>9843</v>
      </c>
      <c r="F39" s="53">
        <v>143</v>
      </c>
      <c r="G39" s="54">
        <v>1551320</v>
      </c>
      <c r="H39" s="55">
        <f t="shared" si="1"/>
        <v>152</v>
      </c>
      <c r="I39" s="23">
        <f t="shared" si="1"/>
        <v>1561163</v>
      </c>
      <c r="J39" s="56">
        <f t="shared" si="2"/>
        <v>31</v>
      </c>
      <c r="K39" s="57">
        <f t="shared" si="3"/>
        <v>22</v>
      </c>
    </row>
    <row r="40" spans="1:11" s="34" customFormat="1" x14ac:dyDescent="0.15">
      <c r="A40" s="7" t="s">
        <v>76</v>
      </c>
      <c r="B40" s="7" t="s">
        <v>207</v>
      </c>
      <c r="C40" s="52" t="s">
        <v>77</v>
      </c>
      <c r="D40" s="22">
        <v>6</v>
      </c>
      <c r="E40" s="53">
        <v>19421</v>
      </c>
      <c r="F40" s="53">
        <v>77</v>
      </c>
      <c r="G40" s="54">
        <v>1260827</v>
      </c>
      <c r="H40" s="55">
        <f t="shared" si="1"/>
        <v>83</v>
      </c>
      <c r="I40" s="23">
        <f t="shared" si="1"/>
        <v>1280248</v>
      </c>
      <c r="J40" s="56">
        <f t="shared" si="2"/>
        <v>47</v>
      </c>
      <c r="K40" s="57">
        <f t="shared" si="3"/>
        <v>25</v>
      </c>
    </row>
    <row r="41" spans="1:11" s="34" customFormat="1" x14ac:dyDescent="0.15">
      <c r="A41" s="45" t="s">
        <v>78</v>
      </c>
      <c r="B41" s="45" t="s">
        <v>208</v>
      </c>
      <c r="C41" s="46" t="s">
        <v>79</v>
      </c>
      <c r="D41" s="22">
        <v>8</v>
      </c>
      <c r="E41" s="48">
        <v>6325</v>
      </c>
      <c r="F41" s="48">
        <v>28</v>
      </c>
      <c r="G41" s="49">
        <v>138797</v>
      </c>
      <c r="H41" s="55">
        <f t="shared" si="1"/>
        <v>36</v>
      </c>
      <c r="I41" s="23">
        <f t="shared" si="1"/>
        <v>145122</v>
      </c>
      <c r="J41" s="56">
        <f t="shared" si="2"/>
        <v>63</v>
      </c>
      <c r="K41" s="57">
        <f t="shared" si="3"/>
        <v>63</v>
      </c>
    </row>
    <row r="42" spans="1:11" s="34" customFormat="1" x14ac:dyDescent="0.15">
      <c r="A42" s="45" t="s">
        <v>80</v>
      </c>
      <c r="B42" s="45" t="s">
        <v>212</v>
      </c>
      <c r="C42" s="46" t="s">
        <v>81</v>
      </c>
      <c r="D42" s="22">
        <v>0</v>
      </c>
      <c r="E42" s="48">
        <v>0</v>
      </c>
      <c r="F42" s="48">
        <v>10</v>
      </c>
      <c r="G42" s="49">
        <v>441739</v>
      </c>
      <c r="H42" s="55">
        <f t="shared" si="1"/>
        <v>10</v>
      </c>
      <c r="I42" s="23">
        <f t="shared" si="1"/>
        <v>441739</v>
      </c>
      <c r="J42" s="56">
        <f t="shared" si="2"/>
        <v>70</v>
      </c>
      <c r="K42" s="57">
        <f t="shared" si="3"/>
        <v>52</v>
      </c>
    </row>
    <row r="43" spans="1:11" s="34" customFormat="1" x14ac:dyDescent="0.15">
      <c r="A43" s="7" t="s">
        <v>82</v>
      </c>
      <c r="B43" s="7" t="s">
        <v>207</v>
      </c>
      <c r="C43" s="52" t="s">
        <v>83</v>
      </c>
      <c r="D43" s="22">
        <v>16</v>
      </c>
      <c r="E43" s="53">
        <v>64242</v>
      </c>
      <c r="F43" s="53">
        <v>52</v>
      </c>
      <c r="G43" s="54">
        <v>472979</v>
      </c>
      <c r="H43" s="55">
        <f t="shared" ref="H43:I74" si="4">SUM(D43,F43)</f>
        <v>68</v>
      </c>
      <c r="I43" s="23">
        <f t="shared" si="4"/>
        <v>537221</v>
      </c>
      <c r="J43" s="56">
        <f t="shared" si="2"/>
        <v>52</v>
      </c>
      <c r="K43" s="57">
        <f t="shared" si="3"/>
        <v>47</v>
      </c>
    </row>
    <row r="44" spans="1:11" s="34" customFormat="1" x14ac:dyDescent="0.15">
      <c r="A44" s="7" t="s">
        <v>84</v>
      </c>
      <c r="B44" s="7" t="s">
        <v>211</v>
      </c>
      <c r="C44" s="52" t="s">
        <v>85</v>
      </c>
      <c r="D44" s="22">
        <v>20</v>
      </c>
      <c r="E44" s="53">
        <v>49616</v>
      </c>
      <c r="F44" s="53">
        <v>135</v>
      </c>
      <c r="G44" s="54">
        <v>2767841</v>
      </c>
      <c r="H44" s="55">
        <f t="shared" si="4"/>
        <v>155</v>
      </c>
      <c r="I44" s="23">
        <f t="shared" si="4"/>
        <v>2817457</v>
      </c>
      <c r="J44" s="56">
        <f t="shared" si="2"/>
        <v>29</v>
      </c>
      <c r="K44" s="57">
        <f t="shared" si="3"/>
        <v>14</v>
      </c>
    </row>
    <row r="45" spans="1:11" s="34" customFormat="1" x14ac:dyDescent="0.15">
      <c r="A45" s="7" t="s">
        <v>86</v>
      </c>
      <c r="B45" s="7" t="s">
        <v>212</v>
      </c>
      <c r="C45" s="52" t="s">
        <v>87</v>
      </c>
      <c r="D45" s="22">
        <v>0</v>
      </c>
      <c r="E45" s="53">
        <v>0</v>
      </c>
      <c r="F45" s="53">
        <v>2</v>
      </c>
      <c r="G45" s="54">
        <v>5200</v>
      </c>
      <c r="H45" s="55">
        <f t="shared" si="4"/>
        <v>2</v>
      </c>
      <c r="I45" s="23">
        <f t="shared" si="4"/>
        <v>5200</v>
      </c>
      <c r="J45" s="56">
        <f t="shared" si="2"/>
        <v>82</v>
      </c>
      <c r="K45" s="57">
        <f t="shared" si="3"/>
        <v>78</v>
      </c>
    </row>
    <row r="46" spans="1:11" s="34" customFormat="1" x14ac:dyDescent="0.15">
      <c r="A46" s="45" t="s">
        <v>88</v>
      </c>
      <c r="B46" s="45" t="s">
        <v>205</v>
      </c>
      <c r="C46" s="46" t="s">
        <v>89</v>
      </c>
      <c r="D46" s="47">
        <v>51</v>
      </c>
      <c r="E46" s="48">
        <v>68228</v>
      </c>
      <c r="F46" s="48">
        <v>180</v>
      </c>
      <c r="G46" s="49">
        <v>1837080</v>
      </c>
      <c r="H46" s="24">
        <f t="shared" si="4"/>
        <v>231</v>
      </c>
      <c r="I46" s="25">
        <f t="shared" si="4"/>
        <v>1905308</v>
      </c>
      <c r="J46" s="50">
        <f t="shared" si="2"/>
        <v>19</v>
      </c>
      <c r="K46" s="51">
        <f t="shared" si="3"/>
        <v>21</v>
      </c>
    </row>
    <row r="47" spans="1:11" s="34" customFormat="1" x14ac:dyDescent="0.15">
      <c r="A47" s="45" t="s">
        <v>90</v>
      </c>
      <c r="B47" s="45" t="s">
        <v>207</v>
      </c>
      <c r="C47" s="46" t="s">
        <v>91</v>
      </c>
      <c r="D47" s="47">
        <v>6</v>
      </c>
      <c r="E47" s="48">
        <v>7930</v>
      </c>
      <c r="F47" s="48">
        <v>52</v>
      </c>
      <c r="G47" s="49">
        <v>955804</v>
      </c>
      <c r="H47" s="24">
        <f t="shared" si="4"/>
        <v>58</v>
      </c>
      <c r="I47" s="25">
        <f t="shared" si="4"/>
        <v>963734</v>
      </c>
      <c r="J47" s="50">
        <f t="shared" si="2"/>
        <v>55</v>
      </c>
      <c r="K47" s="51">
        <f t="shared" si="3"/>
        <v>31</v>
      </c>
    </row>
    <row r="48" spans="1:11" s="34" customFormat="1" x14ac:dyDescent="0.15">
      <c r="A48" s="45" t="s">
        <v>14</v>
      </c>
      <c r="B48" s="45" t="s">
        <v>206</v>
      </c>
      <c r="C48" s="46" t="s">
        <v>15</v>
      </c>
      <c r="D48" s="47">
        <v>0</v>
      </c>
      <c r="E48" s="48">
        <v>0</v>
      </c>
      <c r="F48" s="48">
        <v>1</v>
      </c>
      <c r="G48" s="49">
        <v>1300</v>
      </c>
      <c r="H48" s="24">
        <f t="shared" si="4"/>
        <v>1</v>
      </c>
      <c r="I48" s="25">
        <f t="shared" si="4"/>
        <v>1300</v>
      </c>
      <c r="J48" s="50">
        <f t="shared" si="2"/>
        <v>83</v>
      </c>
      <c r="K48" s="51">
        <f t="shared" si="3"/>
        <v>82</v>
      </c>
    </row>
    <row r="49" spans="1:11" s="34" customFormat="1" x14ac:dyDescent="0.15">
      <c r="A49" s="45" t="s">
        <v>92</v>
      </c>
      <c r="B49" s="45" t="s">
        <v>210</v>
      </c>
      <c r="C49" s="46" t="s">
        <v>93</v>
      </c>
      <c r="D49" s="47">
        <v>41</v>
      </c>
      <c r="E49" s="48">
        <v>73372</v>
      </c>
      <c r="F49" s="48">
        <v>114</v>
      </c>
      <c r="G49" s="49">
        <v>884501</v>
      </c>
      <c r="H49" s="24">
        <f t="shared" si="4"/>
        <v>155</v>
      </c>
      <c r="I49" s="25">
        <f t="shared" si="4"/>
        <v>957873</v>
      </c>
      <c r="J49" s="50">
        <f t="shared" si="2"/>
        <v>29</v>
      </c>
      <c r="K49" s="51">
        <f t="shared" si="3"/>
        <v>33</v>
      </c>
    </row>
    <row r="50" spans="1:11" s="34" customFormat="1" x14ac:dyDescent="0.15">
      <c r="A50" s="45" t="s">
        <v>94</v>
      </c>
      <c r="B50" s="45" t="s">
        <v>210</v>
      </c>
      <c r="C50" s="46" t="s">
        <v>95</v>
      </c>
      <c r="D50" s="47">
        <v>61</v>
      </c>
      <c r="E50" s="48">
        <v>82397</v>
      </c>
      <c r="F50" s="48">
        <v>226</v>
      </c>
      <c r="G50" s="49">
        <v>2471279</v>
      </c>
      <c r="H50" s="24">
        <f t="shared" si="4"/>
        <v>287</v>
      </c>
      <c r="I50" s="25">
        <f t="shared" si="4"/>
        <v>2553676</v>
      </c>
      <c r="J50" s="50">
        <f t="shared" si="2"/>
        <v>15</v>
      </c>
      <c r="K50" s="51">
        <f t="shared" si="3"/>
        <v>15</v>
      </c>
    </row>
    <row r="51" spans="1:11" s="34" customFormat="1" x14ac:dyDescent="0.15">
      <c r="A51" s="45" t="s">
        <v>96</v>
      </c>
      <c r="B51" s="45" t="s">
        <v>212</v>
      </c>
      <c r="C51" s="46" t="s">
        <v>97</v>
      </c>
      <c r="D51" s="47">
        <v>0</v>
      </c>
      <c r="E51" s="48">
        <v>0</v>
      </c>
      <c r="F51" s="48">
        <v>37</v>
      </c>
      <c r="G51" s="49">
        <v>337532</v>
      </c>
      <c r="H51" s="24">
        <f t="shared" si="4"/>
        <v>37</v>
      </c>
      <c r="I51" s="25">
        <f t="shared" si="4"/>
        <v>337532</v>
      </c>
      <c r="J51" s="50">
        <f t="shared" si="2"/>
        <v>62</v>
      </c>
      <c r="K51" s="51">
        <f t="shared" si="3"/>
        <v>56</v>
      </c>
    </row>
    <row r="52" spans="1:11" s="34" customFormat="1" x14ac:dyDescent="0.15">
      <c r="A52" s="45" t="s">
        <v>98</v>
      </c>
      <c r="B52" s="45" t="s">
        <v>210</v>
      </c>
      <c r="C52" s="46" t="s">
        <v>99</v>
      </c>
      <c r="D52" s="47">
        <v>33</v>
      </c>
      <c r="E52" s="48">
        <v>14263</v>
      </c>
      <c r="F52" s="48">
        <v>103</v>
      </c>
      <c r="G52" s="49">
        <v>532671</v>
      </c>
      <c r="H52" s="24">
        <f t="shared" si="4"/>
        <v>136</v>
      </c>
      <c r="I52" s="25">
        <f t="shared" si="4"/>
        <v>546934</v>
      </c>
      <c r="J52" s="50">
        <f t="shared" si="2"/>
        <v>38</v>
      </c>
      <c r="K52" s="51">
        <f t="shared" si="3"/>
        <v>46</v>
      </c>
    </row>
    <row r="53" spans="1:11" s="34" customFormat="1" x14ac:dyDescent="0.15">
      <c r="A53" s="45" t="s">
        <v>100</v>
      </c>
      <c r="B53" s="45" t="s">
        <v>210</v>
      </c>
      <c r="C53" s="46" t="s">
        <v>101</v>
      </c>
      <c r="D53" s="47">
        <v>34</v>
      </c>
      <c r="E53" s="48">
        <v>61772</v>
      </c>
      <c r="F53" s="48">
        <v>89</v>
      </c>
      <c r="G53" s="49">
        <v>1967348</v>
      </c>
      <c r="H53" s="24">
        <f t="shared" si="4"/>
        <v>123</v>
      </c>
      <c r="I53" s="25">
        <f t="shared" si="4"/>
        <v>2029120</v>
      </c>
      <c r="J53" s="50">
        <f t="shared" si="2"/>
        <v>41</v>
      </c>
      <c r="K53" s="51">
        <f t="shared" si="3"/>
        <v>19</v>
      </c>
    </row>
    <row r="54" spans="1:11" s="34" customFormat="1" x14ac:dyDescent="0.15">
      <c r="A54" s="45" t="s">
        <v>102</v>
      </c>
      <c r="B54" s="45" t="s">
        <v>210</v>
      </c>
      <c r="C54" s="46" t="s">
        <v>103</v>
      </c>
      <c r="D54" s="47">
        <v>34</v>
      </c>
      <c r="E54" s="48">
        <v>22196</v>
      </c>
      <c r="F54" s="48">
        <v>219</v>
      </c>
      <c r="G54" s="49">
        <v>2505243</v>
      </c>
      <c r="H54" s="24">
        <f t="shared" si="4"/>
        <v>253</v>
      </c>
      <c r="I54" s="25">
        <f t="shared" si="4"/>
        <v>2527439</v>
      </c>
      <c r="J54" s="50">
        <f t="shared" si="2"/>
        <v>17</v>
      </c>
      <c r="K54" s="51">
        <f t="shared" si="3"/>
        <v>16</v>
      </c>
    </row>
    <row r="55" spans="1:11" s="34" customFormat="1" x14ac:dyDescent="0.15">
      <c r="A55" s="45" t="s">
        <v>104</v>
      </c>
      <c r="B55" s="45" t="s">
        <v>210</v>
      </c>
      <c r="C55" s="46" t="s">
        <v>105</v>
      </c>
      <c r="D55" s="47">
        <v>39</v>
      </c>
      <c r="E55" s="48">
        <v>34249</v>
      </c>
      <c r="F55" s="48">
        <v>191</v>
      </c>
      <c r="G55" s="49">
        <v>1217352</v>
      </c>
      <c r="H55" s="24">
        <f t="shared" si="4"/>
        <v>230</v>
      </c>
      <c r="I55" s="25">
        <f t="shared" si="4"/>
        <v>1251601</v>
      </c>
      <c r="J55" s="50">
        <f t="shared" si="2"/>
        <v>20</v>
      </c>
      <c r="K55" s="51">
        <f t="shared" si="3"/>
        <v>27</v>
      </c>
    </row>
    <row r="56" spans="1:11" s="34" customFormat="1" x14ac:dyDescent="0.15">
      <c r="A56" s="45" t="s">
        <v>106</v>
      </c>
      <c r="B56" s="45" t="s">
        <v>211</v>
      </c>
      <c r="C56" s="46" t="s">
        <v>107</v>
      </c>
      <c r="D56" s="47">
        <v>8</v>
      </c>
      <c r="E56" s="48">
        <v>11451</v>
      </c>
      <c r="F56" s="48">
        <v>87</v>
      </c>
      <c r="G56" s="49">
        <v>895972</v>
      </c>
      <c r="H56" s="24">
        <f t="shared" si="4"/>
        <v>95</v>
      </c>
      <c r="I56" s="25">
        <f t="shared" si="4"/>
        <v>907423</v>
      </c>
      <c r="J56" s="50">
        <f t="shared" si="2"/>
        <v>46</v>
      </c>
      <c r="K56" s="51">
        <f t="shared" si="3"/>
        <v>34</v>
      </c>
    </row>
    <row r="57" spans="1:11" s="34" customFormat="1" x14ac:dyDescent="0.15">
      <c r="A57" s="45" t="s">
        <v>108</v>
      </c>
      <c r="B57" s="45" t="s">
        <v>209</v>
      </c>
      <c r="C57" s="46" t="s">
        <v>109</v>
      </c>
      <c r="D57" s="47">
        <v>64</v>
      </c>
      <c r="E57" s="48">
        <v>35053</v>
      </c>
      <c r="F57" s="48">
        <v>118</v>
      </c>
      <c r="G57" s="49">
        <v>388060</v>
      </c>
      <c r="H57" s="24">
        <f t="shared" si="4"/>
        <v>182</v>
      </c>
      <c r="I57" s="25">
        <f t="shared" si="4"/>
        <v>423113</v>
      </c>
      <c r="J57" s="50">
        <f t="shared" si="2"/>
        <v>24</v>
      </c>
      <c r="K57" s="51">
        <f t="shared" si="3"/>
        <v>53</v>
      </c>
    </row>
    <row r="58" spans="1:11" s="34" customFormat="1" x14ac:dyDescent="0.15">
      <c r="A58" s="45" t="s">
        <v>110</v>
      </c>
      <c r="B58" s="45" t="s">
        <v>205</v>
      </c>
      <c r="C58" s="46" t="s">
        <v>111</v>
      </c>
      <c r="D58" s="47">
        <v>42</v>
      </c>
      <c r="E58" s="48">
        <v>414748</v>
      </c>
      <c r="F58" s="48">
        <v>662</v>
      </c>
      <c r="G58" s="49">
        <v>12362569</v>
      </c>
      <c r="H58" s="24">
        <f t="shared" si="4"/>
        <v>704</v>
      </c>
      <c r="I58" s="25">
        <f t="shared" si="4"/>
        <v>12777317</v>
      </c>
      <c r="J58" s="50">
        <f t="shared" si="2"/>
        <v>7</v>
      </c>
      <c r="K58" s="51">
        <f t="shared" si="3"/>
        <v>5</v>
      </c>
    </row>
    <row r="59" spans="1:11" s="34" customFormat="1" x14ac:dyDescent="0.15">
      <c r="A59" s="45" t="s">
        <v>112</v>
      </c>
      <c r="B59" s="45" t="s">
        <v>207</v>
      </c>
      <c r="C59" s="46" t="s">
        <v>113</v>
      </c>
      <c r="D59" s="47">
        <v>18</v>
      </c>
      <c r="E59" s="48">
        <v>105600</v>
      </c>
      <c r="F59" s="48">
        <v>81</v>
      </c>
      <c r="G59" s="49">
        <v>1358634</v>
      </c>
      <c r="H59" s="24">
        <f t="shared" si="4"/>
        <v>99</v>
      </c>
      <c r="I59" s="25">
        <f t="shared" si="4"/>
        <v>1464234</v>
      </c>
      <c r="J59" s="50">
        <f t="shared" si="2"/>
        <v>44</v>
      </c>
      <c r="K59" s="51">
        <f t="shared" si="3"/>
        <v>23</v>
      </c>
    </row>
    <row r="60" spans="1:11" s="34" customFormat="1" x14ac:dyDescent="0.15">
      <c r="A60" s="45" t="s">
        <v>114</v>
      </c>
      <c r="B60" s="45" t="s">
        <v>206</v>
      </c>
      <c r="C60" s="46" t="s">
        <v>115</v>
      </c>
      <c r="D60" s="47">
        <v>0</v>
      </c>
      <c r="E60" s="48">
        <v>0</v>
      </c>
      <c r="F60" s="48">
        <v>4</v>
      </c>
      <c r="G60" s="49">
        <v>1548</v>
      </c>
      <c r="H60" s="24">
        <f t="shared" si="4"/>
        <v>4</v>
      </c>
      <c r="I60" s="25">
        <f t="shared" si="4"/>
        <v>1548</v>
      </c>
      <c r="J60" s="50">
        <f t="shared" si="2"/>
        <v>76</v>
      </c>
      <c r="K60" s="51">
        <f t="shared" si="3"/>
        <v>81</v>
      </c>
    </row>
    <row r="61" spans="1:11" s="34" customFormat="1" x14ac:dyDescent="0.15">
      <c r="A61" s="45" t="s">
        <v>116</v>
      </c>
      <c r="B61" s="45" t="s">
        <v>207</v>
      </c>
      <c r="C61" s="46" t="s">
        <v>117</v>
      </c>
      <c r="D61" s="47">
        <v>1</v>
      </c>
      <c r="E61" s="48">
        <v>1000</v>
      </c>
      <c r="F61" s="48">
        <v>45</v>
      </c>
      <c r="G61" s="49">
        <v>821019</v>
      </c>
      <c r="H61" s="24">
        <f t="shared" si="4"/>
        <v>46</v>
      </c>
      <c r="I61" s="25">
        <f t="shared" si="4"/>
        <v>822019</v>
      </c>
      <c r="J61" s="50">
        <f t="shared" si="2"/>
        <v>59</v>
      </c>
      <c r="K61" s="51">
        <f t="shared" si="3"/>
        <v>37</v>
      </c>
    </row>
    <row r="62" spans="1:11" s="34" customFormat="1" x14ac:dyDescent="0.15">
      <c r="A62" s="45" t="s">
        <v>118</v>
      </c>
      <c r="B62" s="45" t="s">
        <v>210</v>
      </c>
      <c r="C62" s="46" t="s">
        <v>119</v>
      </c>
      <c r="D62" s="47">
        <v>29</v>
      </c>
      <c r="E62" s="48">
        <v>35646.93</v>
      </c>
      <c r="F62" s="48">
        <v>120</v>
      </c>
      <c r="G62" s="49">
        <v>942819.23699999996</v>
      </c>
      <c r="H62" s="24">
        <f t="shared" si="4"/>
        <v>149</v>
      </c>
      <c r="I62" s="25">
        <f t="shared" si="4"/>
        <v>978466.16700000002</v>
      </c>
      <c r="J62" s="50">
        <f t="shared" si="2"/>
        <v>32</v>
      </c>
      <c r="K62" s="51">
        <f t="shared" si="3"/>
        <v>30</v>
      </c>
    </row>
    <row r="63" spans="1:11" s="34" customFormat="1" x14ac:dyDescent="0.15">
      <c r="A63" s="45" t="s">
        <v>120</v>
      </c>
      <c r="B63" s="45" t="s">
        <v>208</v>
      </c>
      <c r="C63" s="46" t="s">
        <v>121</v>
      </c>
      <c r="D63" s="47">
        <v>0</v>
      </c>
      <c r="E63" s="48">
        <v>0</v>
      </c>
      <c r="F63" s="48">
        <v>6</v>
      </c>
      <c r="G63" s="49">
        <v>15649</v>
      </c>
      <c r="H63" s="24">
        <f t="shared" si="4"/>
        <v>6</v>
      </c>
      <c r="I63" s="25">
        <f t="shared" si="4"/>
        <v>15649</v>
      </c>
      <c r="J63" s="50">
        <f t="shared" si="2"/>
        <v>72</v>
      </c>
      <c r="K63" s="51">
        <f t="shared" si="3"/>
        <v>72</v>
      </c>
    </row>
    <row r="64" spans="1:11" s="34" customFormat="1" x14ac:dyDescent="0.15">
      <c r="A64" s="45" t="s">
        <v>122</v>
      </c>
      <c r="B64" s="45" t="s">
        <v>209</v>
      </c>
      <c r="C64" s="46" t="s">
        <v>123</v>
      </c>
      <c r="D64" s="47">
        <v>21</v>
      </c>
      <c r="E64" s="48">
        <v>13820</v>
      </c>
      <c r="F64" s="48">
        <v>75</v>
      </c>
      <c r="G64" s="49">
        <v>665598</v>
      </c>
      <c r="H64" s="24">
        <f t="shared" si="4"/>
        <v>96</v>
      </c>
      <c r="I64" s="25">
        <f t="shared" si="4"/>
        <v>679418</v>
      </c>
      <c r="J64" s="50">
        <f t="shared" si="2"/>
        <v>45</v>
      </c>
      <c r="K64" s="51">
        <f t="shared" si="3"/>
        <v>43</v>
      </c>
    </row>
    <row r="65" spans="1:11" s="34" customFormat="1" x14ac:dyDescent="0.15">
      <c r="A65" s="45" t="s">
        <v>124</v>
      </c>
      <c r="B65" s="45" t="s">
        <v>205</v>
      </c>
      <c r="C65" s="46" t="s">
        <v>125</v>
      </c>
      <c r="D65" s="47">
        <v>140</v>
      </c>
      <c r="E65" s="48">
        <v>945933</v>
      </c>
      <c r="F65" s="48">
        <v>1144</v>
      </c>
      <c r="G65" s="49">
        <v>24965664</v>
      </c>
      <c r="H65" s="24">
        <f t="shared" si="4"/>
        <v>1284</v>
      </c>
      <c r="I65" s="25">
        <f t="shared" si="4"/>
        <v>25911597</v>
      </c>
      <c r="J65" s="50">
        <f t="shared" si="2"/>
        <v>2</v>
      </c>
      <c r="K65" s="51">
        <f t="shared" si="3"/>
        <v>2</v>
      </c>
    </row>
    <row r="66" spans="1:11" s="34" customFormat="1" x14ac:dyDescent="0.15">
      <c r="A66" s="45" t="s">
        <v>126</v>
      </c>
      <c r="B66" s="45" t="s">
        <v>206</v>
      </c>
      <c r="C66" s="46" t="s">
        <v>127</v>
      </c>
      <c r="D66" s="47">
        <v>1</v>
      </c>
      <c r="E66" s="48">
        <v>50</v>
      </c>
      <c r="F66" s="48">
        <v>0</v>
      </c>
      <c r="G66" s="49">
        <v>0</v>
      </c>
      <c r="H66" s="24">
        <f t="shared" si="4"/>
        <v>1</v>
      </c>
      <c r="I66" s="25">
        <f t="shared" si="4"/>
        <v>50</v>
      </c>
      <c r="J66" s="50">
        <f t="shared" si="2"/>
        <v>83</v>
      </c>
      <c r="K66" s="51">
        <f t="shared" si="3"/>
        <v>85</v>
      </c>
    </row>
    <row r="67" spans="1:11" s="34" customFormat="1" x14ac:dyDescent="0.15">
      <c r="A67" s="45" t="s">
        <v>128</v>
      </c>
      <c r="B67" s="45" t="s">
        <v>207</v>
      </c>
      <c r="C67" s="46" t="s">
        <v>129</v>
      </c>
      <c r="D67" s="47">
        <v>56</v>
      </c>
      <c r="E67" s="48">
        <v>43161</v>
      </c>
      <c r="F67" s="48">
        <v>62</v>
      </c>
      <c r="G67" s="49">
        <v>614218</v>
      </c>
      <c r="H67" s="24">
        <f t="shared" si="4"/>
        <v>118</v>
      </c>
      <c r="I67" s="25">
        <f t="shared" si="4"/>
        <v>657379</v>
      </c>
      <c r="J67" s="50">
        <f t="shared" si="2"/>
        <v>42</v>
      </c>
      <c r="K67" s="51">
        <f t="shared" si="3"/>
        <v>44</v>
      </c>
    </row>
    <row r="68" spans="1:11" s="34" customFormat="1" x14ac:dyDescent="0.15">
      <c r="A68" s="45" t="s">
        <v>130</v>
      </c>
      <c r="B68" s="45" t="s">
        <v>205</v>
      </c>
      <c r="C68" s="46" t="s">
        <v>131</v>
      </c>
      <c r="D68" s="47">
        <v>109</v>
      </c>
      <c r="E68" s="48">
        <v>315388</v>
      </c>
      <c r="F68" s="48">
        <v>971</v>
      </c>
      <c r="G68" s="49">
        <v>22490069</v>
      </c>
      <c r="H68" s="24">
        <f t="shared" si="4"/>
        <v>1080</v>
      </c>
      <c r="I68" s="25">
        <f t="shared" si="4"/>
        <v>22805457</v>
      </c>
      <c r="J68" s="50">
        <f t="shared" si="2"/>
        <v>3</v>
      </c>
      <c r="K68" s="51">
        <f t="shared" si="3"/>
        <v>3</v>
      </c>
    </row>
    <row r="69" spans="1:11" s="34" customFormat="1" x14ac:dyDescent="0.15">
      <c r="A69" s="45" t="s">
        <v>132</v>
      </c>
      <c r="B69" s="45" t="s">
        <v>206</v>
      </c>
      <c r="C69" s="46" t="s">
        <v>133</v>
      </c>
      <c r="D69" s="47">
        <v>0</v>
      </c>
      <c r="E69" s="48">
        <v>0</v>
      </c>
      <c r="F69" s="48">
        <v>1</v>
      </c>
      <c r="G69" s="49">
        <v>130</v>
      </c>
      <c r="H69" s="24">
        <f t="shared" si="4"/>
        <v>1</v>
      </c>
      <c r="I69" s="25">
        <f t="shared" si="4"/>
        <v>130</v>
      </c>
      <c r="J69" s="50">
        <f t="shared" si="2"/>
        <v>83</v>
      </c>
      <c r="K69" s="51">
        <f t="shared" si="3"/>
        <v>84</v>
      </c>
    </row>
    <row r="70" spans="1:11" s="34" customFormat="1" x14ac:dyDescent="0.15">
      <c r="A70" s="45" t="s">
        <v>134</v>
      </c>
      <c r="B70" s="45" t="s">
        <v>205</v>
      </c>
      <c r="C70" s="46" t="s">
        <v>135</v>
      </c>
      <c r="D70" s="47">
        <v>113</v>
      </c>
      <c r="E70" s="48">
        <v>327728</v>
      </c>
      <c r="F70" s="48">
        <v>422</v>
      </c>
      <c r="G70" s="49">
        <v>4166068</v>
      </c>
      <c r="H70" s="24">
        <f t="shared" si="4"/>
        <v>535</v>
      </c>
      <c r="I70" s="25">
        <f t="shared" si="4"/>
        <v>4493796</v>
      </c>
      <c r="J70" s="50">
        <f t="shared" si="2"/>
        <v>9</v>
      </c>
      <c r="K70" s="51">
        <f t="shared" si="3"/>
        <v>10</v>
      </c>
    </row>
    <row r="71" spans="1:11" s="34" customFormat="1" x14ac:dyDescent="0.15">
      <c r="A71" s="45" t="s">
        <v>136</v>
      </c>
      <c r="B71" s="45" t="s">
        <v>206</v>
      </c>
      <c r="C71" s="46" t="s">
        <v>137</v>
      </c>
      <c r="D71" s="47">
        <v>0</v>
      </c>
      <c r="E71" s="48">
        <v>0</v>
      </c>
      <c r="F71" s="48">
        <v>5</v>
      </c>
      <c r="G71" s="49">
        <v>12045</v>
      </c>
      <c r="H71" s="24">
        <f t="shared" si="4"/>
        <v>5</v>
      </c>
      <c r="I71" s="25">
        <f t="shared" si="4"/>
        <v>12045</v>
      </c>
      <c r="J71" s="50">
        <f t="shared" si="2"/>
        <v>74</v>
      </c>
      <c r="K71" s="51">
        <f t="shared" si="3"/>
        <v>76</v>
      </c>
    </row>
    <row r="72" spans="1:11" s="34" customFormat="1" x14ac:dyDescent="0.15">
      <c r="A72" s="45" t="s">
        <v>138</v>
      </c>
      <c r="B72" s="45" t="s">
        <v>206</v>
      </c>
      <c r="C72" s="46" t="s">
        <v>139</v>
      </c>
      <c r="D72" s="47">
        <v>1</v>
      </c>
      <c r="E72" s="48">
        <v>0</v>
      </c>
      <c r="F72" s="48">
        <v>2</v>
      </c>
      <c r="G72" s="49">
        <v>440</v>
      </c>
      <c r="H72" s="24">
        <f t="shared" si="4"/>
        <v>3</v>
      </c>
      <c r="I72" s="25">
        <f t="shared" si="4"/>
        <v>440</v>
      </c>
      <c r="J72" s="50">
        <f t="shared" si="2"/>
        <v>80</v>
      </c>
      <c r="K72" s="51">
        <f t="shared" si="3"/>
        <v>83</v>
      </c>
    </row>
    <row r="73" spans="1:11" s="34" customFormat="1" x14ac:dyDescent="0.15">
      <c r="A73" s="45" t="s">
        <v>140</v>
      </c>
      <c r="B73" s="45" t="s">
        <v>211</v>
      </c>
      <c r="C73" s="46" t="s">
        <v>141</v>
      </c>
      <c r="D73" s="47">
        <v>1</v>
      </c>
      <c r="E73" s="48">
        <v>493</v>
      </c>
      <c r="F73" s="48">
        <v>14</v>
      </c>
      <c r="G73" s="49">
        <v>51830</v>
      </c>
      <c r="H73" s="24">
        <f t="shared" si="4"/>
        <v>15</v>
      </c>
      <c r="I73" s="25">
        <f t="shared" si="4"/>
        <v>52323</v>
      </c>
      <c r="J73" s="50">
        <f t="shared" si="2"/>
        <v>67</v>
      </c>
      <c r="K73" s="51">
        <f t="shared" si="3"/>
        <v>68</v>
      </c>
    </row>
    <row r="74" spans="1:11" s="34" customFormat="1" x14ac:dyDescent="0.15">
      <c r="A74" s="45" t="s">
        <v>142</v>
      </c>
      <c r="B74" s="45" t="s">
        <v>212</v>
      </c>
      <c r="C74" s="46" t="s">
        <v>143</v>
      </c>
      <c r="D74" s="47">
        <v>3</v>
      </c>
      <c r="E74" s="48">
        <v>12300</v>
      </c>
      <c r="F74" s="48">
        <v>71</v>
      </c>
      <c r="G74" s="49">
        <v>945710</v>
      </c>
      <c r="H74" s="24">
        <f t="shared" si="4"/>
        <v>74</v>
      </c>
      <c r="I74" s="25">
        <f t="shared" si="4"/>
        <v>958010</v>
      </c>
      <c r="J74" s="50">
        <f t="shared" si="2"/>
        <v>51</v>
      </c>
      <c r="K74" s="51">
        <f t="shared" si="3"/>
        <v>32</v>
      </c>
    </row>
    <row r="75" spans="1:11" s="34" customFormat="1" x14ac:dyDescent="0.15">
      <c r="A75" s="45" t="s">
        <v>144</v>
      </c>
      <c r="B75" s="45" t="s">
        <v>211</v>
      </c>
      <c r="C75" s="46" t="s">
        <v>145</v>
      </c>
      <c r="D75" s="47">
        <v>3</v>
      </c>
      <c r="E75" s="48">
        <v>4099</v>
      </c>
      <c r="F75" s="48">
        <v>24</v>
      </c>
      <c r="G75" s="49">
        <v>70321</v>
      </c>
      <c r="H75" s="24">
        <f t="shared" ref="H75:I96" si="5">SUM(D75,F75)</f>
        <v>27</v>
      </c>
      <c r="I75" s="25">
        <f t="shared" si="5"/>
        <v>74420</v>
      </c>
      <c r="J75" s="50">
        <f t="shared" ref="J75:J96" si="6">_xlfn.RANK.EQ(H75,$H$11:$H$96,0)</f>
        <v>65</v>
      </c>
      <c r="K75" s="51">
        <f t="shared" ref="K75:K96" si="7">_xlfn.RANK.EQ(I75,$I$11:$I$96,0)</f>
        <v>66</v>
      </c>
    </row>
    <row r="76" spans="1:11" s="34" customFormat="1" x14ac:dyDescent="0.15">
      <c r="A76" s="45" t="s">
        <v>146</v>
      </c>
      <c r="B76" s="45" t="s">
        <v>210</v>
      </c>
      <c r="C76" s="46" t="s">
        <v>147</v>
      </c>
      <c r="D76" s="47">
        <v>41</v>
      </c>
      <c r="E76" s="48">
        <v>40445</v>
      </c>
      <c r="F76" s="48">
        <v>138</v>
      </c>
      <c r="G76" s="49">
        <v>746853</v>
      </c>
      <c r="H76" s="24">
        <f t="shared" si="5"/>
        <v>179</v>
      </c>
      <c r="I76" s="25">
        <f t="shared" si="5"/>
        <v>787298</v>
      </c>
      <c r="J76" s="50">
        <f t="shared" si="6"/>
        <v>25</v>
      </c>
      <c r="K76" s="51">
        <f t="shared" si="7"/>
        <v>40</v>
      </c>
    </row>
    <row r="77" spans="1:11" s="34" customFormat="1" x14ac:dyDescent="0.15">
      <c r="A77" s="45" t="s">
        <v>148</v>
      </c>
      <c r="B77" s="45" t="s">
        <v>210</v>
      </c>
      <c r="C77" s="46" t="s">
        <v>149</v>
      </c>
      <c r="D77" s="47">
        <v>7</v>
      </c>
      <c r="E77" s="48">
        <v>11884</v>
      </c>
      <c r="F77" s="48">
        <v>72</v>
      </c>
      <c r="G77" s="49">
        <v>325611</v>
      </c>
      <c r="H77" s="24">
        <f t="shared" si="5"/>
        <v>79</v>
      </c>
      <c r="I77" s="25">
        <f t="shared" si="5"/>
        <v>337495</v>
      </c>
      <c r="J77" s="50">
        <f t="shared" si="6"/>
        <v>49</v>
      </c>
      <c r="K77" s="51">
        <f t="shared" si="7"/>
        <v>57</v>
      </c>
    </row>
    <row r="78" spans="1:11" s="34" customFormat="1" x14ac:dyDescent="0.15">
      <c r="A78" s="45" t="s">
        <v>150</v>
      </c>
      <c r="B78" s="45" t="s">
        <v>205</v>
      </c>
      <c r="C78" s="46" t="s">
        <v>151</v>
      </c>
      <c r="D78" s="47">
        <v>35</v>
      </c>
      <c r="E78" s="48">
        <v>67753</v>
      </c>
      <c r="F78" s="48">
        <v>235</v>
      </c>
      <c r="G78" s="49">
        <v>1943177</v>
      </c>
      <c r="H78" s="24">
        <f t="shared" si="5"/>
        <v>270</v>
      </c>
      <c r="I78" s="25">
        <f t="shared" si="5"/>
        <v>2010930</v>
      </c>
      <c r="J78" s="50">
        <f t="shared" si="6"/>
        <v>16</v>
      </c>
      <c r="K78" s="51">
        <f t="shared" si="7"/>
        <v>20</v>
      </c>
    </row>
    <row r="79" spans="1:11" s="34" customFormat="1" x14ac:dyDescent="0.15">
      <c r="A79" s="45" t="s">
        <v>152</v>
      </c>
      <c r="B79" s="45" t="s">
        <v>205</v>
      </c>
      <c r="C79" s="46" t="s">
        <v>153</v>
      </c>
      <c r="D79" s="47">
        <v>182</v>
      </c>
      <c r="E79" s="48">
        <v>178098</v>
      </c>
      <c r="F79" s="48">
        <v>377</v>
      </c>
      <c r="G79" s="49">
        <v>3918240</v>
      </c>
      <c r="H79" s="24">
        <f t="shared" si="5"/>
        <v>559</v>
      </c>
      <c r="I79" s="25">
        <f t="shared" si="5"/>
        <v>4096338</v>
      </c>
      <c r="J79" s="50">
        <f t="shared" si="6"/>
        <v>8</v>
      </c>
      <c r="K79" s="51">
        <f t="shared" si="7"/>
        <v>11</v>
      </c>
    </row>
    <row r="80" spans="1:11" s="34" customFormat="1" x14ac:dyDescent="0.15">
      <c r="A80" s="45" t="s">
        <v>154</v>
      </c>
      <c r="B80" s="45" t="s">
        <v>210</v>
      </c>
      <c r="C80" s="46" t="s">
        <v>155</v>
      </c>
      <c r="D80" s="47">
        <v>52</v>
      </c>
      <c r="E80" s="48">
        <v>163550</v>
      </c>
      <c r="F80" s="48">
        <v>127</v>
      </c>
      <c r="G80" s="49">
        <v>647310</v>
      </c>
      <c r="H80" s="24">
        <f t="shared" si="5"/>
        <v>179</v>
      </c>
      <c r="I80" s="25">
        <f t="shared" si="5"/>
        <v>810860</v>
      </c>
      <c r="J80" s="50">
        <f t="shared" si="6"/>
        <v>25</v>
      </c>
      <c r="K80" s="51">
        <f t="shared" si="7"/>
        <v>38</v>
      </c>
    </row>
    <row r="81" spans="1:11" s="34" customFormat="1" x14ac:dyDescent="0.15">
      <c r="A81" s="45" t="s">
        <v>156</v>
      </c>
      <c r="B81" s="45" t="s">
        <v>210</v>
      </c>
      <c r="C81" s="46" t="s">
        <v>157</v>
      </c>
      <c r="D81" s="47">
        <v>46</v>
      </c>
      <c r="E81" s="48">
        <v>69914</v>
      </c>
      <c r="F81" s="48">
        <v>147</v>
      </c>
      <c r="G81" s="49">
        <v>1205271</v>
      </c>
      <c r="H81" s="24">
        <f t="shared" si="5"/>
        <v>193</v>
      </c>
      <c r="I81" s="25">
        <f t="shared" si="5"/>
        <v>1275185</v>
      </c>
      <c r="J81" s="50">
        <f t="shared" si="6"/>
        <v>23</v>
      </c>
      <c r="K81" s="51">
        <f t="shared" si="7"/>
        <v>26</v>
      </c>
    </row>
    <row r="82" spans="1:11" s="34" customFormat="1" x14ac:dyDescent="0.15">
      <c r="A82" s="45" t="s">
        <v>16</v>
      </c>
      <c r="B82" s="45" t="s">
        <v>206</v>
      </c>
      <c r="C82" s="46" t="s">
        <v>17</v>
      </c>
      <c r="D82" s="47">
        <v>0</v>
      </c>
      <c r="E82" s="48">
        <v>0</v>
      </c>
      <c r="F82" s="48">
        <v>0</v>
      </c>
      <c r="G82" s="49">
        <v>0</v>
      </c>
      <c r="H82" s="24">
        <f t="shared" si="5"/>
        <v>0</v>
      </c>
      <c r="I82" s="25">
        <f t="shared" si="5"/>
        <v>0</v>
      </c>
      <c r="J82" s="50">
        <f t="shared" si="6"/>
        <v>86</v>
      </c>
      <c r="K82" s="51">
        <f t="shared" si="7"/>
        <v>86</v>
      </c>
    </row>
    <row r="83" spans="1:11" s="34" customFormat="1" x14ac:dyDescent="0.15">
      <c r="A83" s="45" t="s">
        <v>158</v>
      </c>
      <c r="B83" s="45" t="s">
        <v>210</v>
      </c>
      <c r="C83" s="46" t="s">
        <v>159</v>
      </c>
      <c r="D83" s="47">
        <v>33</v>
      </c>
      <c r="E83" s="48">
        <v>26148</v>
      </c>
      <c r="F83" s="48">
        <v>105</v>
      </c>
      <c r="G83" s="49">
        <v>351505</v>
      </c>
      <c r="H83" s="24">
        <f t="shared" si="5"/>
        <v>138</v>
      </c>
      <c r="I83" s="25">
        <f t="shared" si="5"/>
        <v>377653</v>
      </c>
      <c r="J83" s="50">
        <f t="shared" si="6"/>
        <v>36</v>
      </c>
      <c r="K83" s="51">
        <f t="shared" si="7"/>
        <v>54</v>
      </c>
    </row>
    <row r="84" spans="1:11" s="34" customFormat="1" x14ac:dyDescent="0.15">
      <c r="A84" s="45" t="s">
        <v>160</v>
      </c>
      <c r="B84" s="45" t="s">
        <v>210</v>
      </c>
      <c r="C84" s="46" t="s">
        <v>161</v>
      </c>
      <c r="D84" s="47">
        <v>40</v>
      </c>
      <c r="E84" s="48">
        <v>78194</v>
      </c>
      <c r="F84" s="48">
        <v>136</v>
      </c>
      <c r="G84" s="49">
        <v>1041590</v>
      </c>
      <c r="H84" s="24">
        <f t="shared" si="5"/>
        <v>176</v>
      </c>
      <c r="I84" s="25">
        <f t="shared" si="5"/>
        <v>1119784</v>
      </c>
      <c r="J84" s="50">
        <f t="shared" si="6"/>
        <v>27</v>
      </c>
      <c r="K84" s="51">
        <f t="shared" si="7"/>
        <v>29</v>
      </c>
    </row>
    <row r="85" spans="1:11" s="34" customFormat="1" x14ac:dyDescent="0.15">
      <c r="A85" s="6" t="s">
        <v>162</v>
      </c>
      <c r="B85" s="6" t="s">
        <v>210</v>
      </c>
      <c r="C85" s="58" t="s">
        <v>163</v>
      </c>
      <c r="D85" s="59">
        <v>17</v>
      </c>
      <c r="E85" s="60">
        <v>23807</v>
      </c>
      <c r="F85" s="60">
        <v>65</v>
      </c>
      <c r="G85" s="61">
        <v>452522</v>
      </c>
      <c r="H85" s="62">
        <f t="shared" si="5"/>
        <v>82</v>
      </c>
      <c r="I85" s="63">
        <f t="shared" si="5"/>
        <v>476329</v>
      </c>
      <c r="J85" s="64">
        <f t="shared" si="6"/>
        <v>48</v>
      </c>
      <c r="K85" s="65">
        <f t="shared" si="7"/>
        <v>48</v>
      </c>
    </row>
    <row r="86" spans="1:11" s="34" customFormat="1" x14ac:dyDescent="0.15">
      <c r="A86" s="7" t="s">
        <v>164</v>
      </c>
      <c r="B86" s="7" t="s">
        <v>207</v>
      </c>
      <c r="C86" s="52" t="s">
        <v>165</v>
      </c>
      <c r="D86" s="22">
        <v>82</v>
      </c>
      <c r="E86" s="53">
        <v>88439</v>
      </c>
      <c r="F86" s="53">
        <v>60</v>
      </c>
      <c r="G86" s="54">
        <v>1093944</v>
      </c>
      <c r="H86" s="55">
        <f t="shared" si="5"/>
        <v>142</v>
      </c>
      <c r="I86" s="23">
        <f t="shared" si="5"/>
        <v>1182383</v>
      </c>
      <c r="J86" s="56">
        <f t="shared" si="6"/>
        <v>35</v>
      </c>
      <c r="K86" s="57">
        <f t="shared" si="7"/>
        <v>28</v>
      </c>
    </row>
    <row r="87" spans="1:11" s="34" customFormat="1" x14ac:dyDescent="0.15">
      <c r="A87" s="45" t="s">
        <v>166</v>
      </c>
      <c r="B87" s="45" t="s">
        <v>206</v>
      </c>
      <c r="C87" s="46" t="s">
        <v>167</v>
      </c>
      <c r="D87" s="22">
        <v>1</v>
      </c>
      <c r="E87" s="48">
        <v>300</v>
      </c>
      <c r="F87" s="48">
        <v>2</v>
      </c>
      <c r="G87" s="49">
        <v>3614</v>
      </c>
      <c r="H87" s="55">
        <f t="shared" si="5"/>
        <v>3</v>
      </c>
      <c r="I87" s="23">
        <f t="shared" si="5"/>
        <v>3914</v>
      </c>
      <c r="J87" s="56">
        <f t="shared" si="6"/>
        <v>80</v>
      </c>
      <c r="K87" s="57">
        <f t="shared" si="7"/>
        <v>80</v>
      </c>
    </row>
    <row r="88" spans="1:11" s="34" customFormat="1" x14ac:dyDescent="0.15">
      <c r="A88" s="7" t="s">
        <v>168</v>
      </c>
      <c r="B88" s="7" t="s">
        <v>205</v>
      </c>
      <c r="C88" s="52" t="s">
        <v>169</v>
      </c>
      <c r="D88" s="22">
        <v>180</v>
      </c>
      <c r="E88" s="53">
        <v>393437</v>
      </c>
      <c r="F88" s="53">
        <v>785</v>
      </c>
      <c r="G88" s="54">
        <v>11001199</v>
      </c>
      <c r="H88" s="55">
        <f t="shared" si="5"/>
        <v>965</v>
      </c>
      <c r="I88" s="23">
        <f t="shared" si="5"/>
        <v>11394636</v>
      </c>
      <c r="J88" s="56">
        <f t="shared" si="6"/>
        <v>4</v>
      </c>
      <c r="K88" s="57">
        <f t="shared" si="7"/>
        <v>6</v>
      </c>
    </row>
    <row r="89" spans="1:11" s="34" customFormat="1" x14ac:dyDescent="0.15">
      <c r="A89" s="7" t="s">
        <v>170</v>
      </c>
      <c r="B89" s="7" t="s">
        <v>210</v>
      </c>
      <c r="C89" s="52" t="s">
        <v>171</v>
      </c>
      <c r="D89" s="22">
        <v>32</v>
      </c>
      <c r="E89" s="53">
        <v>43114</v>
      </c>
      <c r="F89" s="53">
        <v>92</v>
      </c>
      <c r="G89" s="54">
        <v>413743</v>
      </c>
      <c r="H89" s="55">
        <f t="shared" si="5"/>
        <v>124</v>
      </c>
      <c r="I89" s="23">
        <f t="shared" si="5"/>
        <v>456857</v>
      </c>
      <c r="J89" s="56">
        <f t="shared" si="6"/>
        <v>40</v>
      </c>
      <c r="K89" s="57">
        <f t="shared" si="7"/>
        <v>50</v>
      </c>
    </row>
    <row r="90" spans="1:11" s="34" customFormat="1" x14ac:dyDescent="0.15">
      <c r="A90" s="7" t="s">
        <v>172</v>
      </c>
      <c r="B90" s="7" t="s">
        <v>210</v>
      </c>
      <c r="C90" s="52" t="s">
        <v>173</v>
      </c>
      <c r="D90" s="22">
        <v>171</v>
      </c>
      <c r="E90" s="53">
        <v>220819</v>
      </c>
      <c r="F90" s="53">
        <v>269</v>
      </c>
      <c r="G90" s="54">
        <v>2206106</v>
      </c>
      <c r="H90" s="55">
        <f t="shared" si="5"/>
        <v>440</v>
      </c>
      <c r="I90" s="23">
        <f t="shared" si="5"/>
        <v>2426925</v>
      </c>
      <c r="J90" s="56">
        <f t="shared" si="6"/>
        <v>12</v>
      </c>
      <c r="K90" s="57">
        <f t="shared" si="7"/>
        <v>17</v>
      </c>
    </row>
    <row r="91" spans="1:11" s="34" customFormat="1" x14ac:dyDescent="0.15">
      <c r="A91" s="7" t="s">
        <v>174</v>
      </c>
      <c r="B91" s="7" t="s">
        <v>210</v>
      </c>
      <c r="C91" s="52" t="s">
        <v>175</v>
      </c>
      <c r="D91" s="22">
        <v>22</v>
      </c>
      <c r="E91" s="53">
        <v>54346</v>
      </c>
      <c r="F91" s="53">
        <v>205</v>
      </c>
      <c r="G91" s="54">
        <v>2185590</v>
      </c>
      <c r="H91" s="55">
        <f t="shared" si="5"/>
        <v>227</v>
      </c>
      <c r="I91" s="23">
        <f t="shared" si="5"/>
        <v>2239936</v>
      </c>
      <c r="J91" s="56">
        <f t="shared" si="6"/>
        <v>21</v>
      </c>
      <c r="K91" s="57">
        <f t="shared" si="7"/>
        <v>18</v>
      </c>
    </row>
    <row r="92" spans="1:11" s="34" customFormat="1" x14ac:dyDescent="0.15">
      <c r="A92" s="7" t="s">
        <v>176</v>
      </c>
      <c r="B92" s="7" t="s">
        <v>210</v>
      </c>
      <c r="C92" s="52" t="s">
        <v>177</v>
      </c>
      <c r="D92" s="22">
        <v>44</v>
      </c>
      <c r="E92" s="53">
        <v>114534</v>
      </c>
      <c r="F92" s="53">
        <v>85</v>
      </c>
      <c r="G92" s="54">
        <v>664185</v>
      </c>
      <c r="H92" s="55">
        <f t="shared" si="5"/>
        <v>129</v>
      </c>
      <c r="I92" s="23">
        <f t="shared" si="5"/>
        <v>778719</v>
      </c>
      <c r="J92" s="56">
        <f t="shared" si="6"/>
        <v>39</v>
      </c>
      <c r="K92" s="57">
        <f t="shared" si="7"/>
        <v>41</v>
      </c>
    </row>
    <row r="93" spans="1:11" s="34" customFormat="1" x14ac:dyDescent="0.15">
      <c r="A93" s="7" t="s">
        <v>178</v>
      </c>
      <c r="B93" s="7" t="s">
        <v>210</v>
      </c>
      <c r="C93" s="52" t="s">
        <v>179</v>
      </c>
      <c r="D93" s="22">
        <v>34</v>
      </c>
      <c r="E93" s="53">
        <v>42928</v>
      </c>
      <c r="F93" s="53">
        <v>126</v>
      </c>
      <c r="G93" s="54">
        <v>795836</v>
      </c>
      <c r="H93" s="55">
        <f t="shared" si="5"/>
        <v>160</v>
      </c>
      <c r="I93" s="23">
        <f t="shared" si="5"/>
        <v>838764</v>
      </c>
      <c r="J93" s="56">
        <f t="shared" si="6"/>
        <v>28</v>
      </c>
      <c r="K93" s="57">
        <f t="shared" si="7"/>
        <v>36</v>
      </c>
    </row>
    <row r="94" spans="1:11" s="34" customFormat="1" x14ac:dyDescent="0.15">
      <c r="A94" s="7" t="s">
        <v>180</v>
      </c>
      <c r="B94" s="7" t="s">
        <v>210</v>
      </c>
      <c r="C94" s="52" t="s">
        <v>181</v>
      </c>
      <c r="D94" s="22">
        <v>37</v>
      </c>
      <c r="E94" s="53">
        <v>83946</v>
      </c>
      <c r="F94" s="53">
        <v>166</v>
      </c>
      <c r="G94" s="54">
        <v>364094</v>
      </c>
      <c r="H94" s="55">
        <f t="shared" si="5"/>
        <v>203</v>
      </c>
      <c r="I94" s="23">
        <f t="shared" si="5"/>
        <v>448040</v>
      </c>
      <c r="J94" s="56">
        <f t="shared" si="6"/>
        <v>22</v>
      </c>
      <c r="K94" s="57">
        <f t="shared" si="7"/>
        <v>51</v>
      </c>
    </row>
    <row r="95" spans="1:11" s="34" customFormat="1" x14ac:dyDescent="0.15">
      <c r="A95" s="7" t="s">
        <v>182</v>
      </c>
      <c r="B95" s="7" t="s">
        <v>207</v>
      </c>
      <c r="C95" s="52" t="s">
        <v>183</v>
      </c>
      <c r="D95" s="22">
        <v>3</v>
      </c>
      <c r="E95" s="53">
        <v>910</v>
      </c>
      <c r="F95" s="53">
        <v>12</v>
      </c>
      <c r="G95" s="54">
        <v>12878</v>
      </c>
      <c r="H95" s="55">
        <f t="shared" si="5"/>
        <v>15</v>
      </c>
      <c r="I95" s="23">
        <f t="shared" si="5"/>
        <v>13788</v>
      </c>
      <c r="J95" s="56">
        <f t="shared" si="6"/>
        <v>67</v>
      </c>
      <c r="K95" s="57">
        <f t="shared" si="7"/>
        <v>73</v>
      </c>
    </row>
    <row r="96" spans="1:11" s="34" customFormat="1" ht="14.25" thickBot="1" x14ac:dyDescent="0.2">
      <c r="A96" s="7" t="s">
        <v>184</v>
      </c>
      <c r="B96" s="7" t="s">
        <v>210</v>
      </c>
      <c r="C96" s="52" t="s">
        <v>185</v>
      </c>
      <c r="D96" s="29">
        <v>56</v>
      </c>
      <c r="E96" s="66">
        <v>148228</v>
      </c>
      <c r="F96" s="66">
        <v>176</v>
      </c>
      <c r="G96" s="67">
        <v>1148637</v>
      </c>
      <c r="H96" s="68">
        <f t="shared" si="5"/>
        <v>232</v>
      </c>
      <c r="I96" s="30">
        <f t="shared" si="5"/>
        <v>1296865</v>
      </c>
      <c r="J96" s="69">
        <f t="shared" si="6"/>
        <v>18</v>
      </c>
      <c r="K96" s="70">
        <f t="shared" si="7"/>
        <v>24</v>
      </c>
    </row>
    <row r="97" spans="3:12" s="34" customFormat="1" ht="14.25" thickBot="1" x14ac:dyDescent="0.2">
      <c r="E97" s="79"/>
    </row>
    <row r="98" spans="3:12" ht="14.25" thickBot="1" x14ac:dyDescent="0.2">
      <c r="C98" s="185" t="s">
        <v>352</v>
      </c>
      <c r="D98" s="186">
        <f>SUM(D11:D96)</f>
        <v>2858</v>
      </c>
      <c r="E98" s="186">
        <f t="shared" ref="E98:G98" si="8">SUM(E11:E96)</f>
        <v>6602835.9299999997</v>
      </c>
      <c r="F98" s="186">
        <f t="shared" si="8"/>
        <v>14604</v>
      </c>
      <c r="G98" s="186">
        <f t="shared" si="8"/>
        <v>223409198.23699999</v>
      </c>
      <c r="H98" s="186">
        <f t="shared" ref="H98:I98" si="9">SUM(H11:H96)</f>
        <v>17462</v>
      </c>
      <c r="I98" s="187">
        <f t="shared" si="9"/>
        <v>230012034.167</v>
      </c>
      <c r="L98"/>
    </row>
  </sheetData>
  <autoFilter ref="A10:L96" xr:uid="{00000000-0009-0000-0000-000009000000}">
    <sortState xmlns:xlrd2="http://schemas.microsoft.com/office/spreadsheetml/2017/richdata2" ref="A11:L96">
      <sortCondition ref="A10:A96"/>
    </sortState>
  </autoFilter>
  <mergeCells count="1">
    <mergeCell ref="D9:K9"/>
  </mergeCells>
  <phoneticPr fontId="1"/>
  <hyperlinks>
    <hyperlink ref="L1" location="目次!A1" display="目次に戻る" xr:uid="{C5B472CE-3317-4378-9A03-2E917D82E2AB}"/>
  </hyperlinks>
  <pageMargins left="0.51181102362204722" right="0.51181102362204722" top="0.74803149606299213" bottom="0.74803149606299213" header="0.31496062992125984" footer="0.31496062992125984"/>
  <pageSetup paperSize="9" scale="52" orientation="portrait" r:id="rId1"/>
  <headerFooter>
    <oddFooter>&amp;R&amp;6文部科学省「産学連携等実施状況調査」を加工して作成（https://www.mext.go.jp/a_menu/shinkou/sangaku/sangakub.htm）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目次</vt:lpstr>
      <vt:lpstr>18-1.受託研究</vt:lpstr>
      <vt:lpstr>18-2.受託研究（平均）</vt:lpstr>
      <vt:lpstr>18.グラフデータ</vt:lpstr>
      <vt:lpstr>18-1.2018</vt:lpstr>
      <vt:lpstr>18-1.2019</vt:lpstr>
      <vt:lpstr>18-1.2020</vt:lpstr>
      <vt:lpstr>18-1.2021</vt:lpstr>
      <vt:lpstr>18-1.2022</vt:lpstr>
      <vt:lpstr>'18.グラフデータ'!Print_Area</vt:lpstr>
      <vt:lpstr>'18-1.2018'!Print_Area</vt:lpstr>
      <vt:lpstr>'18-1.2019'!Print_Area</vt:lpstr>
      <vt:lpstr>'18-1.2020'!Print_Area</vt:lpstr>
      <vt:lpstr>'18-1.2021'!Print_Area</vt:lpstr>
      <vt:lpstr>'18-1.2022'!Print_Area</vt:lpstr>
      <vt:lpstr>'18-1.受託研究'!Print_Area</vt:lpstr>
      <vt:lpstr>'18-2.受託研究（平均）'!Print_Area</vt:lpstr>
      <vt:lpstr>'18-1.2018'!Print_Titles</vt:lpstr>
      <vt:lpstr>'18-1.2019'!Print_Titles</vt:lpstr>
      <vt:lpstr>'18-1.2020'!Print_Titles</vt:lpstr>
      <vt:lpstr>'18-1.2021'!Print_Titles</vt:lpstr>
      <vt:lpstr>'18-1.2022'!Print_Titles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2023-10-10T00:49:05Z</cp:lastPrinted>
  <dcterms:created xsi:type="dcterms:W3CDTF">2022-12-06T08:39:19Z</dcterms:created>
  <dcterms:modified xsi:type="dcterms:W3CDTF">2024-10-17T02:28:42Z</dcterms:modified>
</cp:coreProperties>
</file>