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8FA8A6A0-5146-41E9-8D81-F9D3AED1759A}" xr6:coauthVersionLast="47" xr6:coauthVersionMax="47" xr10:uidLastSave="{00000000-0000-0000-0000-000000000000}"/>
  <bookViews>
    <workbookView xWindow="7755" yWindow="3480" windowWidth="19005" windowHeight="7305" tabRatio="796" autoFilterDateGrouping="0" xr2:uid="{00000000-000D-0000-FFFF-FFFF00000000}"/>
  </bookViews>
  <sheets>
    <sheet name="目次" sheetId="54" r:id="rId1"/>
    <sheet name="3-1-1.学士課程" sheetId="7" r:id="rId2"/>
    <sheet name="3-1-2.学士課程(平均)" sheetId="57" r:id="rId3"/>
    <sheet name="3-1-3.学士課程(学部別)" sheetId="23" r:id="rId4"/>
    <sheet name="3-2-1.修士課程" sheetId="17" r:id="rId5"/>
    <sheet name="3-2-2.修士課程(平均)" sheetId="58" r:id="rId6"/>
    <sheet name="3-2-3.修士課程（専攻別）" sheetId="24" r:id="rId7"/>
    <sheet name="3-3-1.博士課程" sheetId="20" r:id="rId8"/>
    <sheet name="3-3-2.博士課程(平均)" sheetId="59" r:id="rId9"/>
    <sheet name="3-3-3.博士課程（専攻別）" sheetId="25" r:id="rId10"/>
    <sheet name="3-4-1.専門職学位課程" sheetId="21" r:id="rId11"/>
    <sheet name="3-4-2.専門職学位課程(平均)" sheetId="60" r:id="rId12"/>
    <sheet name="3.グラフデータ" sheetId="22" r:id="rId13"/>
    <sheet name="3.経年データ（学部単位）" sheetId="12" r:id="rId14"/>
    <sheet name="3.経年データ（専攻単位）" sheetId="15" r:id="rId15"/>
    <sheet name="3-1.2019" sheetId="49" r:id="rId16"/>
    <sheet name="3-1.2020" sheetId="50" r:id="rId17"/>
    <sheet name="3-1.2021" sheetId="51" r:id="rId18"/>
    <sheet name="3-1.2022" sheetId="61" r:id="rId19"/>
    <sheet name="3-1.2023" sheetId="65" r:id="rId20"/>
    <sheet name="3-2.2019" sheetId="42" r:id="rId21"/>
    <sheet name="3-2.2020" sheetId="43" r:id="rId22"/>
    <sheet name="3-2.2021" sheetId="44" r:id="rId23"/>
    <sheet name="3-2.2022" sheetId="62" r:id="rId24"/>
    <sheet name="3-2.2023" sheetId="66" r:id="rId25"/>
    <sheet name="3-3.2019" sheetId="35" r:id="rId26"/>
    <sheet name="3-3.2020" sheetId="36" r:id="rId27"/>
    <sheet name="3-3.2021" sheetId="37" r:id="rId28"/>
    <sheet name="3-3.2022" sheetId="63" r:id="rId29"/>
    <sheet name="3-3.2023" sheetId="67" r:id="rId30"/>
    <sheet name="3-4.2019" sheetId="28" r:id="rId31"/>
    <sheet name="3-4.2020" sheetId="29" r:id="rId32"/>
    <sheet name="3-4.2021" sheetId="30" r:id="rId33"/>
    <sheet name="3-4.2022" sheetId="64" r:id="rId34"/>
    <sheet name="3-4.2023" sheetId="68" r:id="rId35"/>
  </sheets>
  <definedNames>
    <definedName name="_xlnm._FilterDatabase" localSheetId="15" hidden="1">'3-1.2019'!$A$11:$I$97</definedName>
    <definedName name="_xlnm._FilterDatabase" localSheetId="16" hidden="1">'3-1.2020'!$A$11:$I$97</definedName>
    <definedName name="_xlnm._FilterDatabase" localSheetId="17" hidden="1">'3-1.2021'!$A$11:$I$11</definedName>
    <definedName name="_xlnm._FilterDatabase" localSheetId="18" hidden="1">'3-1.2022'!$A$11:$I$11</definedName>
    <definedName name="_xlnm._FilterDatabase" localSheetId="19" hidden="1">'3-1.2023'!$A$11:$I$11</definedName>
    <definedName name="_xlnm._FilterDatabase" localSheetId="20" hidden="1">'3-2.2019'!$A$11:$I$97</definedName>
    <definedName name="_xlnm._FilterDatabase" localSheetId="21" hidden="1">'3-2.2020'!$A$11:$I$97</definedName>
    <definedName name="_xlnm._FilterDatabase" localSheetId="22" hidden="1">'3-2.2021'!$A$11:$M$97</definedName>
    <definedName name="_xlnm._FilterDatabase" localSheetId="23" hidden="1">'3-2.2022'!$A$11:$M$97</definedName>
    <definedName name="_xlnm._FilterDatabase" localSheetId="24" hidden="1">'3-2.2023'!$A$11:$I$11</definedName>
    <definedName name="_xlnm._FilterDatabase" localSheetId="25" hidden="1">'3-3.2019'!$A$11:$I$97</definedName>
    <definedName name="_xlnm._FilterDatabase" localSheetId="26" hidden="1">'3-3.2020'!$A$11:$I$97</definedName>
    <definedName name="_xlnm._FilterDatabase" localSheetId="27" hidden="1">'3-3.2021'!$A$11:$I$11</definedName>
    <definedName name="_xlnm._FilterDatabase" localSheetId="28" hidden="1">'3-3.2022'!$A$11:$I$97</definedName>
    <definedName name="_xlnm._FilterDatabase" localSheetId="29" hidden="1">'3-3.2023'!$A$11:$I$97</definedName>
    <definedName name="_xlnm._FilterDatabase" localSheetId="30" hidden="1">'3-4.2019'!$A$11:$I$97</definedName>
    <definedName name="_xlnm._FilterDatabase" localSheetId="31" hidden="1">'3-4.2020'!$A$11:$I$97</definedName>
    <definedName name="_xlnm._FilterDatabase" localSheetId="32" hidden="1">'3-4.2021'!$A$11:$I$97</definedName>
    <definedName name="_xlnm._FilterDatabase" localSheetId="33" hidden="1">'3-4.2022'!$A$11:$I$97</definedName>
    <definedName name="_xlnm._FilterDatabase" localSheetId="34" hidden="1">'3-4.2023'!$A$11:$I$97</definedName>
    <definedName name="_xlnm.Print_Area" localSheetId="12">'3.グラフデータ'!$B$1:$AF$248</definedName>
    <definedName name="_xlnm.Print_Area" localSheetId="15">'3-1.2019'!$A$1:$I$97</definedName>
    <definedName name="_xlnm.Print_Area" localSheetId="16">'3-1.2020'!$A$1:$I$97</definedName>
    <definedName name="_xlnm.Print_Area" localSheetId="17">'3-1.2021'!$A$1:$I$97</definedName>
    <definedName name="_xlnm.Print_Area" localSheetId="18">'3-1.2022'!$A$1:$I$97</definedName>
    <definedName name="_xlnm.Print_Area" localSheetId="19">'3-1.2023'!$A$1:$I$97</definedName>
    <definedName name="_xlnm.Print_Area" localSheetId="1">'3-1-1.学士課程'!$A$1:$K$44</definedName>
    <definedName name="_xlnm.Print_Area" localSheetId="2">'3-1-2.学士課程(平均)'!$A$1:$K$44</definedName>
    <definedName name="_xlnm.Print_Area" localSheetId="3">'3-1-3.学士課程(学部別)'!$A$1:$K$64</definedName>
    <definedName name="_xlnm.Print_Area" localSheetId="20">'3-2.2019'!$A$1:$I$97</definedName>
    <definedName name="_xlnm.Print_Area" localSheetId="21">'3-2.2020'!$A$1:$I$97</definedName>
    <definedName name="_xlnm.Print_Area" localSheetId="22">'3-2.2021'!$A$1:$I$97</definedName>
    <definedName name="_xlnm.Print_Area" localSheetId="23">'3-2.2022'!$A$1:$I$97</definedName>
    <definedName name="_xlnm.Print_Area" localSheetId="24">'3-2.2023'!$A$1:$I$97</definedName>
    <definedName name="_xlnm.Print_Area" localSheetId="4">'3-2-1.修士課程'!$A$1:$K$44</definedName>
    <definedName name="_xlnm.Print_Area" localSheetId="5">'3-2-2.修士課程(平均)'!$A$1:$K$44</definedName>
    <definedName name="_xlnm.Print_Area" localSheetId="6">'3-2-3.修士課程（専攻別）'!$A$1:$K$84</definedName>
    <definedName name="_xlnm.Print_Area" localSheetId="25">'3-3.2019'!$A$1:$I$97</definedName>
    <definedName name="_xlnm.Print_Area" localSheetId="26">'3-3.2020'!$A$1:$I$97</definedName>
    <definedName name="_xlnm.Print_Area" localSheetId="27">'3-3.2021'!$A$1:$I$97</definedName>
    <definedName name="_xlnm.Print_Area" localSheetId="28">'3-3.2022'!$A$1:$I$97</definedName>
    <definedName name="_xlnm.Print_Area" localSheetId="29">'3-3.2023'!$A$1:$I$97</definedName>
    <definedName name="_xlnm.Print_Area" localSheetId="7">'3-3-1.博士課程'!$A$1:$K$44</definedName>
    <definedName name="_xlnm.Print_Area" localSheetId="8">'3-3-2.博士課程(平均)'!$A$1:$K$44</definedName>
    <definedName name="_xlnm.Print_Area" localSheetId="9">'3-3-3.博士課程（専攻別）'!$A$1:$K$45</definedName>
    <definedName name="_xlnm.Print_Area" localSheetId="30">'3-4.2019'!$A$1:$I$97</definedName>
    <definedName name="_xlnm.Print_Area" localSheetId="31">'3-4.2020'!$A$1:$I$97</definedName>
    <definedName name="_xlnm.Print_Area" localSheetId="32">'3-4.2021'!$A$1:$I$97</definedName>
    <definedName name="_xlnm.Print_Area" localSheetId="33">'3-4.2022'!$A$1:$I$97</definedName>
    <definedName name="_xlnm.Print_Area" localSheetId="34">'3-4.2023'!$A$1:$I$97</definedName>
    <definedName name="_xlnm.Print_Area" localSheetId="10">'3-4-1.専門職学位課程'!$A$1:$K$44</definedName>
    <definedName name="_xlnm.Print_Area" localSheetId="11">'3-4-2.専門職学位課程(平均)'!$A$1:$K$44</definedName>
    <definedName name="_xlnm.Print_Area" localSheetId="0">目次!#REF!</definedName>
    <definedName name="_xlnm.Print_Titles" localSheetId="15">'3-1.2019'!$11:$11</definedName>
    <definedName name="_xlnm.Print_Titles" localSheetId="16">'3-1.2020'!$11:$11</definedName>
    <definedName name="_xlnm.Print_Titles" localSheetId="17">'3-1.2021'!$11:$11</definedName>
    <definedName name="_xlnm.Print_Titles" localSheetId="18">'3-1.2022'!$11:$11</definedName>
    <definedName name="_xlnm.Print_Titles" localSheetId="19">'3-1.2023'!$11:$11</definedName>
    <definedName name="_xlnm.Print_Titles" localSheetId="2">'3-1-2.学士課程(平均)'!$1:$3</definedName>
    <definedName name="_xlnm.Print_Titles" localSheetId="3">'3-1-3.学士課程(学部別)'!$1:$4</definedName>
    <definedName name="_xlnm.Print_Titles" localSheetId="20">'3-2.2019'!$11:$11</definedName>
    <definedName name="_xlnm.Print_Titles" localSheetId="21">'3-2.2020'!$11:$11</definedName>
    <definedName name="_xlnm.Print_Titles" localSheetId="22">'3-2.2021'!$11:$11</definedName>
    <definedName name="_xlnm.Print_Titles" localSheetId="23">'3-2.2022'!$11:$11</definedName>
    <definedName name="_xlnm.Print_Titles" localSheetId="24">'3-2.2023'!$11:$11</definedName>
    <definedName name="_xlnm.Print_Titles" localSheetId="5">'3-2-2.修士課程(平均)'!$1:$3</definedName>
    <definedName name="_xlnm.Print_Titles" localSheetId="6">'3-2-3.修士課程（専攻別）'!$1:$4</definedName>
    <definedName name="_xlnm.Print_Titles" localSheetId="25">'3-3.2019'!$11:$11</definedName>
    <definedName name="_xlnm.Print_Titles" localSheetId="26">'3-3.2020'!$11:$11</definedName>
    <definedName name="_xlnm.Print_Titles" localSheetId="27">'3-3.2021'!$11:$11</definedName>
    <definedName name="_xlnm.Print_Titles" localSheetId="28">'3-3.2022'!$11:$11</definedName>
    <definedName name="_xlnm.Print_Titles" localSheetId="29">'3-3.2023'!$11:$11</definedName>
    <definedName name="_xlnm.Print_Titles" localSheetId="8">'3-3-2.博士課程(平均)'!$1:$3</definedName>
    <definedName name="_xlnm.Print_Titles" localSheetId="9">'3-3-3.博士課程（専攻別）'!$1:$2</definedName>
    <definedName name="_xlnm.Print_Titles" localSheetId="30">'3-4.2019'!$11:$11</definedName>
    <definedName name="_xlnm.Print_Titles" localSheetId="31">'3-4.2020'!$11:$11</definedName>
    <definedName name="_xlnm.Print_Titles" localSheetId="32">'3-4.2021'!$11:$11</definedName>
    <definedName name="_xlnm.Print_Titles" localSheetId="33">'3-4.2022'!$11:$11</definedName>
    <definedName name="_xlnm.Print_Titles" localSheetId="34">'3-4.2023'!$11:$11</definedName>
    <definedName name="_xlnm.Print_Titles" localSheetId="11">'3-4-2.専門職学位課程(平均)'!$1:$3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7" i="22" l="1"/>
  <c r="G247" i="22"/>
  <c r="F247" i="22"/>
  <c r="E247" i="22"/>
  <c r="D247" i="22"/>
  <c r="G245" i="22"/>
  <c r="H244" i="22"/>
  <c r="G244" i="22"/>
  <c r="F244" i="22"/>
  <c r="F245" i="22" s="1"/>
  <c r="E244" i="22"/>
  <c r="R244" i="22" s="1"/>
  <c r="D244" i="22"/>
  <c r="H243" i="22"/>
  <c r="U243" i="22" s="1"/>
  <c r="G243" i="22"/>
  <c r="T243" i="22" s="1"/>
  <c r="F243" i="22"/>
  <c r="E243" i="22"/>
  <c r="D243" i="22"/>
  <c r="H239" i="22"/>
  <c r="G239" i="22"/>
  <c r="F239" i="22"/>
  <c r="E239" i="22"/>
  <c r="E236" i="22" s="1"/>
  <c r="D239" i="22"/>
  <c r="D230" i="22"/>
  <c r="D231" i="22" s="1"/>
  <c r="R229" i="22"/>
  <c r="H229" i="22"/>
  <c r="G229" i="22"/>
  <c r="G230" i="22" s="1"/>
  <c r="F229" i="22"/>
  <c r="X229" i="22" s="1"/>
  <c r="E229" i="22"/>
  <c r="D229" i="22"/>
  <c r="H228" i="22"/>
  <c r="H235" i="22" s="1"/>
  <c r="G228" i="22"/>
  <c r="G235" i="22" s="1"/>
  <c r="F228" i="22"/>
  <c r="E228" i="22"/>
  <c r="R228" i="22" s="1"/>
  <c r="D228" i="22"/>
  <c r="H222" i="22" a="1"/>
  <c r="H222" i="22" s="1"/>
  <c r="G222" i="22" a="1"/>
  <c r="G222" i="22" s="1"/>
  <c r="F222" i="22" a="1"/>
  <c r="F222" i="22" s="1"/>
  <c r="E222" i="22" a="1"/>
  <c r="E222" i="22" s="1"/>
  <c r="D222" i="22" a="1"/>
  <c r="D222" i="22" s="1"/>
  <c r="I222" i="22" s="1"/>
  <c r="H221" i="22" a="1"/>
  <c r="H221" i="22" s="1"/>
  <c r="G221" i="22" a="1"/>
  <c r="G221" i="22" s="1"/>
  <c r="F221" i="22" a="1"/>
  <c r="F221" i="22" s="1"/>
  <c r="E221" i="22" a="1"/>
  <c r="E221" i="22" s="1"/>
  <c r="D221" i="22" a="1"/>
  <c r="D221" i="22" s="1"/>
  <c r="H220" i="22" a="1"/>
  <c r="H220" i="22" s="1"/>
  <c r="G220" i="22" a="1"/>
  <c r="G220" i="22" s="1"/>
  <c r="F220" i="22" a="1"/>
  <c r="F220" i="22" s="1"/>
  <c r="E220" i="22" a="1"/>
  <c r="E220" i="22" s="1"/>
  <c r="D220" i="22" a="1"/>
  <c r="D220" i="22" s="1"/>
  <c r="H192" i="22"/>
  <c r="G192" i="22"/>
  <c r="F192" i="22"/>
  <c r="E192" i="22"/>
  <c r="D192" i="22"/>
  <c r="H189" i="22"/>
  <c r="G189" i="22"/>
  <c r="F189" i="22"/>
  <c r="E189" i="22"/>
  <c r="D189" i="22"/>
  <c r="H188" i="22"/>
  <c r="G188" i="22"/>
  <c r="F188" i="22"/>
  <c r="F190" i="22" s="1"/>
  <c r="E188" i="22"/>
  <c r="E190" i="22" s="1"/>
  <c r="D188" i="22"/>
  <c r="I188" i="22" s="1"/>
  <c r="H184" i="22"/>
  <c r="G184" i="22"/>
  <c r="F184" i="22"/>
  <c r="E184" i="22"/>
  <c r="D184" i="22"/>
  <c r="F180" i="22"/>
  <c r="D180" i="22"/>
  <c r="H174" i="22"/>
  <c r="G174" i="22"/>
  <c r="F174" i="22"/>
  <c r="E174" i="22"/>
  <c r="D174" i="22"/>
  <c r="X173" i="22"/>
  <c r="H173" i="22"/>
  <c r="G173" i="22"/>
  <c r="F173" i="22"/>
  <c r="E173" i="22"/>
  <c r="D173" i="22"/>
  <c r="H167" i="22" a="1"/>
  <c r="H167" i="22" s="1"/>
  <c r="G167" i="22" a="1"/>
  <c r="G167" i="22" s="1"/>
  <c r="F167" i="22" a="1"/>
  <c r="F167" i="22" s="1"/>
  <c r="E167" i="22"/>
  <c r="E167" i="22" a="1"/>
  <c r="D167" i="22" a="1"/>
  <c r="D167" i="22" s="1"/>
  <c r="H166" i="22" a="1"/>
  <c r="H166" i="22" s="1"/>
  <c r="G166" i="22" a="1"/>
  <c r="G166" i="22" s="1"/>
  <c r="F166" i="22" a="1"/>
  <c r="F166" i="22" s="1"/>
  <c r="E166" i="22" a="1"/>
  <c r="E166" i="22" s="1"/>
  <c r="D166" i="22" a="1"/>
  <c r="D166" i="22" s="1"/>
  <c r="H165" i="22" a="1"/>
  <c r="H165" i="22" s="1"/>
  <c r="G165" i="22" a="1"/>
  <c r="G165" i="22" s="1"/>
  <c r="F165" i="22" a="1"/>
  <c r="F165" i="22" s="1"/>
  <c r="E165" i="22" a="1"/>
  <c r="E165" i="22" s="1"/>
  <c r="D165" i="22" a="1"/>
  <c r="D165" i="22" s="1"/>
  <c r="U125" i="22"/>
  <c r="U124" i="22"/>
  <c r="U123" i="22"/>
  <c r="U122" i="22"/>
  <c r="H109" i="22"/>
  <c r="G109" i="22"/>
  <c r="F109" i="22"/>
  <c r="E109" i="22"/>
  <c r="D109" i="22"/>
  <c r="D107" i="22"/>
  <c r="H106" i="22"/>
  <c r="G106" i="22"/>
  <c r="F106" i="22"/>
  <c r="X106" i="22" s="1"/>
  <c r="E106" i="22"/>
  <c r="D106" i="22"/>
  <c r="H105" i="22"/>
  <c r="G105" i="22"/>
  <c r="F105" i="22"/>
  <c r="F107" i="22" s="1"/>
  <c r="E105" i="22"/>
  <c r="AA105" i="22" s="1"/>
  <c r="D105" i="22"/>
  <c r="H101" i="22"/>
  <c r="G101" i="22"/>
  <c r="F101" i="22"/>
  <c r="E101" i="22"/>
  <c r="D101" i="22"/>
  <c r="D98" i="22"/>
  <c r="D97" i="22"/>
  <c r="D92" i="22"/>
  <c r="R91" i="22"/>
  <c r="H91" i="22"/>
  <c r="G91" i="22"/>
  <c r="F91" i="22"/>
  <c r="E91" i="22"/>
  <c r="I91" i="22" s="1"/>
  <c r="D91" i="22"/>
  <c r="H90" i="22"/>
  <c r="U90" i="22" s="1"/>
  <c r="G90" i="22"/>
  <c r="G97" i="22" s="1"/>
  <c r="F90" i="22"/>
  <c r="F97" i="22" s="1"/>
  <c r="E90" i="22"/>
  <c r="D90" i="22"/>
  <c r="H84" i="22" a="1"/>
  <c r="H84" i="22" s="1"/>
  <c r="G84" i="22" a="1"/>
  <c r="G84" i="22" s="1"/>
  <c r="F84" i="22"/>
  <c r="F84" i="22" a="1"/>
  <c r="E84" i="22" a="1"/>
  <c r="E84" i="22" s="1"/>
  <c r="D84" i="22" a="1"/>
  <c r="D84" i="22" s="1"/>
  <c r="H83" i="22" a="1"/>
  <c r="H83" i="22" s="1"/>
  <c r="G83" i="22" a="1"/>
  <c r="G83" i="22" s="1"/>
  <c r="F83" i="22"/>
  <c r="F83" i="22" a="1"/>
  <c r="E83" i="22"/>
  <c r="E85" i="22" s="1"/>
  <c r="E83" i="22" a="1"/>
  <c r="D83" i="22" a="1"/>
  <c r="D83" i="22" s="1"/>
  <c r="H82" i="22" a="1"/>
  <c r="H82" i="22" s="1"/>
  <c r="G82" i="22" a="1"/>
  <c r="G82" i="22" s="1"/>
  <c r="F82" i="22" a="1"/>
  <c r="F82" i="22" s="1"/>
  <c r="E82" i="22" a="1"/>
  <c r="E82" i="22" s="1"/>
  <c r="D82" i="22" a="1"/>
  <c r="D82" i="22" s="1"/>
  <c r="H33" i="22"/>
  <c r="G33" i="22"/>
  <c r="F33" i="22"/>
  <c r="E33" i="22"/>
  <c r="D33" i="22"/>
  <c r="F31" i="22"/>
  <c r="H30" i="22"/>
  <c r="G30" i="22"/>
  <c r="F30" i="22"/>
  <c r="F32" i="22" s="1"/>
  <c r="E30" i="22"/>
  <c r="D30" i="22"/>
  <c r="T29" i="22"/>
  <c r="R29" i="22"/>
  <c r="H29" i="22"/>
  <c r="G29" i="22"/>
  <c r="AA29" i="22" s="1"/>
  <c r="F29" i="22"/>
  <c r="S29" i="22" s="1"/>
  <c r="E29" i="22"/>
  <c r="D29" i="22"/>
  <c r="H25" i="22"/>
  <c r="G25" i="22"/>
  <c r="F25" i="22"/>
  <c r="E25" i="22"/>
  <c r="D25" i="22"/>
  <c r="D22" i="22"/>
  <c r="H15" i="22"/>
  <c r="H22" i="22" s="1"/>
  <c r="G15" i="22"/>
  <c r="G22" i="22" s="1"/>
  <c r="F15" i="22"/>
  <c r="I15" i="22" s="1"/>
  <c r="E15" i="22"/>
  <c r="R15" i="22" s="1"/>
  <c r="D15" i="22"/>
  <c r="H14" i="22"/>
  <c r="G14" i="22"/>
  <c r="F14" i="22"/>
  <c r="X14" i="22" s="1"/>
  <c r="E14" i="22"/>
  <c r="E21" i="22" s="1"/>
  <c r="D14" i="22"/>
  <c r="D21" i="22" s="1"/>
  <c r="H8" i="22" a="1"/>
  <c r="H8" i="22" s="1"/>
  <c r="G8" i="22" a="1"/>
  <c r="G8" i="22" s="1"/>
  <c r="F8" i="22" a="1"/>
  <c r="F8" i="22" s="1"/>
  <c r="E8" i="22" a="1"/>
  <c r="E8" i="22" s="1"/>
  <c r="D8" i="22" a="1"/>
  <c r="D8" i="22" s="1"/>
  <c r="H7" i="22" a="1"/>
  <c r="H7" i="22" s="1"/>
  <c r="G7" i="22" a="1"/>
  <c r="G7" i="22" s="1"/>
  <c r="AA7" i="22" s="1"/>
  <c r="F7" i="22" a="1"/>
  <c r="F7" i="22" s="1"/>
  <c r="E7" i="22" a="1"/>
  <c r="E7" i="22" s="1"/>
  <c r="D7" i="22" a="1"/>
  <c r="D7" i="22" s="1"/>
  <c r="U1" i="22" a="1"/>
  <c r="U1" i="22" s="1"/>
  <c r="T1" i="22" a="1"/>
  <c r="T1" i="22" s="1"/>
  <c r="S1" i="22" a="1"/>
  <c r="S1" i="22" s="1"/>
  <c r="R1" i="22" a="1"/>
  <c r="R1" i="22" s="1"/>
  <c r="Q1" i="22" a="1"/>
  <c r="Q1" i="22" s="1"/>
  <c r="D242" i="22" s="1"/>
  <c r="E99" i="49"/>
  <c r="F99" i="49"/>
  <c r="E99" i="50"/>
  <c r="F99" i="50"/>
  <c r="E99" i="51"/>
  <c r="F99" i="51"/>
  <c r="E99" i="61"/>
  <c r="F99" i="61"/>
  <c r="E99" i="65"/>
  <c r="F99" i="65"/>
  <c r="E99" i="42"/>
  <c r="F99" i="42"/>
  <c r="E99" i="43"/>
  <c r="F99" i="43"/>
  <c r="E99" i="44"/>
  <c r="F99" i="44"/>
  <c r="E99" i="62"/>
  <c r="F99" i="62"/>
  <c r="E99" i="66"/>
  <c r="F99" i="66"/>
  <c r="E99" i="35"/>
  <c r="F99" i="35"/>
  <c r="E99" i="36"/>
  <c r="F99" i="36"/>
  <c r="E99" i="37"/>
  <c r="F99" i="37"/>
  <c r="E99" i="63"/>
  <c r="F99" i="63"/>
  <c r="E99" i="67"/>
  <c r="F99" i="67"/>
  <c r="E99" i="28"/>
  <c r="F99" i="28"/>
  <c r="E99" i="29"/>
  <c r="F99" i="29"/>
  <c r="E99" i="30"/>
  <c r="F99" i="30"/>
  <c r="E99" i="64"/>
  <c r="F99" i="64"/>
  <c r="E99" i="68"/>
  <c r="F99" i="68"/>
  <c r="D99" i="49"/>
  <c r="D99" i="50"/>
  <c r="D99" i="51"/>
  <c r="D99" i="61"/>
  <c r="D99" i="65"/>
  <c r="D99" i="42"/>
  <c r="D99" i="43"/>
  <c r="D99" i="44"/>
  <c r="D99" i="62"/>
  <c r="D99" i="66"/>
  <c r="D99" i="35"/>
  <c r="D99" i="36"/>
  <c r="D99" i="37"/>
  <c r="D99" i="63"/>
  <c r="D99" i="67"/>
  <c r="D99" i="28"/>
  <c r="D99" i="29"/>
  <c r="D99" i="30"/>
  <c r="D99" i="64"/>
  <c r="D99" i="68"/>
  <c r="K188" i="22" l="1"/>
  <c r="O188" i="22"/>
  <c r="S190" i="22"/>
  <c r="T97" i="22"/>
  <c r="G191" i="22"/>
  <c r="T14" i="22"/>
  <c r="V14" i="22" s="1"/>
  <c r="X30" i="22"/>
  <c r="T90" i="22"/>
  <c r="R174" i="22"/>
  <c r="S229" i="22"/>
  <c r="E180" i="22"/>
  <c r="T189" i="22"/>
  <c r="F223" i="22"/>
  <c r="U228" i="22"/>
  <c r="R14" i="22"/>
  <c r="X29" i="22"/>
  <c r="X90" i="22"/>
  <c r="R105" i="22"/>
  <c r="G181" i="22"/>
  <c r="S188" i="22"/>
  <c r="H230" i="22"/>
  <c r="L244" i="22"/>
  <c r="S14" i="22"/>
  <c r="F21" i="22"/>
  <c r="G92" i="22"/>
  <c r="S105" i="22"/>
  <c r="H181" i="22"/>
  <c r="L188" i="22"/>
  <c r="X188" i="22"/>
  <c r="U221" i="22"/>
  <c r="T105" i="22"/>
  <c r="R166" i="22"/>
  <c r="M188" i="22"/>
  <c r="X221" i="22"/>
  <c r="X105" i="22"/>
  <c r="S173" i="22"/>
  <c r="X222" i="22"/>
  <c r="I244" i="22"/>
  <c r="I29" i="22"/>
  <c r="P29" i="22" s="1"/>
  <c r="T30" i="22"/>
  <c r="G190" i="22"/>
  <c r="AA228" i="22"/>
  <c r="P244" i="22"/>
  <c r="H6" i="22"/>
  <c r="H242" i="22"/>
  <c r="G6" i="22"/>
  <c r="G242" i="22"/>
  <c r="F6" i="22"/>
  <c r="F242" i="22"/>
  <c r="E6" i="22"/>
  <c r="E242" i="22"/>
  <c r="D6" i="22"/>
  <c r="N211" i="22"/>
  <c r="O211" i="22"/>
  <c r="H38" i="22"/>
  <c r="H66" i="22"/>
  <c r="P96" i="22"/>
  <c r="P142" i="22"/>
  <c r="P179" i="22"/>
  <c r="P211" i="22"/>
  <c r="P6" i="22"/>
  <c r="P38" i="22"/>
  <c r="P66" i="22"/>
  <c r="H104" i="22"/>
  <c r="P149" i="22"/>
  <c r="H187" i="22"/>
  <c r="P220" i="22"/>
  <c r="G38" i="22"/>
  <c r="P13" i="22"/>
  <c r="P45" i="22"/>
  <c r="P73" i="22"/>
  <c r="H114" i="22"/>
  <c r="P156" i="22"/>
  <c r="H197" i="22"/>
  <c r="P227" i="22"/>
  <c r="H13" i="22"/>
  <c r="H45" i="22"/>
  <c r="H73" i="22"/>
  <c r="P104" i="22"/>
  <c r="H156" i="22"/>
  <c r="P187" i="22"/>
  <c r="H227" i="22"/>
  <c r="G66" i="22"/>
  <c r="H20" i="22"/>
  <c r="H52" i="22"/>
  <c r="P82" i="22"/>
  <c r="P114" i="22"/>
  <c r="P165" i="22"/>
  <c r="P197" i="22"/>
  <c r="H234" i="22"/>
  <c r="O96" i="22"/>
  <c r="P20" i="22"/>
  <c r="P52" i="22"/>
  <c r="H89" i="22"/>
  <c r="P121" i="22"/>
  <c r="H172" i="22"/>
  <c r="H204" i="22"/>
  <c r="P234" i="22"/>
  <c r="O142" i="22"/>
  <c r="H28" i="22"/>
  <c r="H59" i="22"/>
  <c r="P89" i="22"/>
  <c r="P128" i="22"/>
  <c r="P172" i="22"/>
  <c r="P204" i="22"/>
  <c r="O179" i="22"/>
  <c r="P28" i="22"/>
  <c r="P59" i="22"/>
  <c r="H96" i="22"/>
  <c r="P135" i="22"/>
  <c r="H179" i="22"/>
  <c r="H211" i="22"/>
  <c r="P242" i="22"/>
  <c r="O6" i="22"/>
  <c r="O38" i="22"/>
  <c r="O66" i="22"/>
  <c r="G104" i="22"/>
  <c r="O149" i="22"/>
  <c r="G187" i="22"/>
  <c r="O220" i="22"/>
  <c r="G13" i="22"/>
  <c r="G45" i="22"/>
  <c r="G73" i="22"/>
  <c r="O104" i="22"/>
  <c r="G156" i="22"/>
  <c r="O187" i="22"/>
  <c r="G227" i="22"/>
  <c r="F38" i="22"/>
  <c r="O13" i="22"/>
  <c r="O45" i="22"/>
  <c r="O73" i="22"/>
  <c r="G114" i="22"/>
  <c r="O156" i="22"/>
  <c r="G197" i="22"/>
  <c r="O227" i="22"/>
  <c r="F66" i="22"/>
  <c r="G20" i="22"/>
  <c r="G52" i="22"/>
  <c r="O82" i="22"/>
  <c r="O114" i="22"/>
  <c r="O165" i="22"/>
  <c r="O197" i="22"/>
  <c r="G234" i="22"/>
  <c r="N96" i="22"/>
  <c r="O20" i="22"/>
  <c r="O52" i="22"/>
  <c r="G89" i="22"/>
  <c r="O121" i="22"/>
  <c r="G172" i="22"/>
  <c r="G204" i="22"/>
  <c r="O234" i="22"/>
  <c r="N142" i="22"/>
  <c r="G28" i="22"/>
  <c r="G59" i="22"/>
  <c r="O89" i="22"/>
  <c r="O128" i="22"/>
  <c r="O172" i="22"/>
  <c r="O204" i="22"/>
  <c r="N179" i="22"/>
  <c r="O28" i="22"/>
  <c r="O59" i="22"/>
  <c r="G96" i="22"/>
  <c r="O135" i="22"/>
  <c r="G179" i="22"/>
  <c r="G211" i="22"/>
  <c r="O242" i="22"/>
  <c r="N6" i="22"/>
  <c r="N38" i="22"/>
  <c r="N66" i="22"/>
  <c r="F104" i="22"/>
  <c r="N149" i="22"/>
  <c r="F187" i="22"/>
  <c r="N220" i="22"/>
  <c r="F13" i="22"/>
  <c r="F45" i="22"/>
  <c r="F73" i="22"/>
  <c r="N104" i="22"/>
  <c r="F156" i="22"/>
  <c r="N187" i="22"/>
  <c r="F227" i="22"/>
  <c r="N13" i="22"/>
  <c r="N45" i="22"/>
  <c r="N73" i="22"/>
  <c r="F114" i="22"/>
  <c r="N156" i="22"/>
  <c r="F197" i="22"/>
  <c r="N227" i="22"/>
  <c r="F20" i="22"/>
  <c r="F52" i="22"/>
  <c r="N82" i="22"/>
  <c r="N114" i="22"/>
  <c r="N165" i="22"/>
  <c r="N197" i="22"/>
  <c r="F234" i="22"/>
  <c r="N20" i="22"/>
  <c r="N52" i="22"/>
  <c r="F89" i="22"/>
  <c r="N121" i="22"/>
  <c r="F172" i="22"/>
  <c r="F204" i="22"/>
  <c r="N234" i="22"/>
  <c r="F28" i="22"/>
  <c r="F59" i="22"/>
  <c r="N89" i="22"/>
  <c r="N128" i="22"/>
  <c r="N172" i="22"/>
  <c r="N204" i="22"/>
  <c r="N28" i="22"/>
  <c r="N59" i="22"/>
  <c r="F96" i="22"/>
  <c r="N135" i="22"/>
  <c r="F179" i="22"/>
  <c r="F211" i="22"/>
  <c r="N242" i="22"/>
  <c r="E38" i="22"/>
  <c r="E66" i="22"/>
  <c r="M96" i="22"/>
  <c r="M142" i="22"/>
  <c r="M179" i="22"/>
  <c r="M211" i="22"/>
  <c r="M6" i="22"/>
  <c r="M38" i="22"/>
  <c r="M66" i="22"/>
  <c r="E104" i="22"/>
  <c r="M149" i="22"/>
  <c r="E187" i="22"/>
  <c r="M220" i="22"/>
  <c r="E13" i="22"/>
  <c r="E45" i="22"/>
  <c r="E73" i="22"/>
  <c r="M104" i="22"/>
  <c r="E156" i="22"/>
  <c r="M187" i="22"/>
  <c r="E227" i="22"/>
  <c r="M13" i="22"/>
  <c r="M45" i="22"/>
  <c r="M73" i="22"/>
  <c r="E114" i="22"/>
  <c r="M156" i="22"/>
  <c r="E197" i="22"/>
  <c r="M227" i="22"/>
  <c r="E20" i="22"/>
  <c r="E52" i="22"/>
  <c r="M82" i="22"/>
  <c r="M114" i="22"/>
  <c r="M165" i="22"/>
  <c r="M197" i="22"/>
  <c r="E234" i="22"/>
  <c r="M20" i="22"/>
  <c r="M52" i="22"/>
  <c r="E89" i="22"/>
  <c r="M121" i="22"/>
  <c r="E172" i="22"/>
  <c r="E204" i="22"/>
  <c r="M234" i="22"/>
  <c r="E28" i="22"/>
  <c r="E59" i="22"/>
  <c r="M89" i="22"/>
  <c r="M128" i="22"/>
  <c r="M172" i="22"/>
  <c r="M204" i="22"/>
  <c r="M28" i="22"/>
  <c r="M59" i="22"/>
  <c r="E96" i="22"/>
  <c r="M135" i="22"/>
  <c r="E179" i="22"/>
  <c r="E211" i="22"/>
  <c r="M242" i="22"/>
  <c r="D104" i="22"/>
  <c r="D13" i="22"/>
  <c r="D45" i="22"/>
  <c r="D73" i="22"/>
  <c r="L104" i="22"/>
  <c r="D156" i="22"/>
  <c r="L187" i="22"/>
  <c r="D227" i="22"/>
  <c r="L13" i="22"/>
  <c r="L45" i="22"/>
  <c r="L73" i="22"/>
  <c r="D114" i="22"/>
  <c r="L156" i="22"/>
  <c r="D197" i="22"/>
  <c r="L227" i="22"/>
  <c r="D38" i="22"/>
  <c r="L179" i="22"/>
  <c r="L220" i="22"/>
  <c r="D20" i="22"/>
  <c r="D52" i="22"/>
  <c r="L82" i="22"/>
  <c r="L114" i="22"/>
  <c r="L165" i="22"/>
  <c r="L197" i="22"/>
  <c r="D234" i="22"/>
  <c r="D66" i="22"/>
  <c r="L96" i="22"/>
  <c r="L142" i="22"/>
  <c r="L211" i="22"/>
  <c r="L6" i="22"/>
  <c r="D187" i="22"/>
  <c r="L20" i="22"/>
  <c r="L52" i="22"/>
  <c r="D89" i="22"/>
  <c r="L121" i="22"/>
  <c r="D172" i="22"/>
  <c r="D204" i="22"/>
  <c r="L234" i="22"/>
  <c r="L66" i="22"/>
  <c r="D28" i="22"/>
  <c r="D59" i="22"/>
  <c r="L89" i="22"/>
  <c r="L128" i="22"/>
  <c r="L172" i="22"/>
  <c r="L204" i="22"/>
  <c r="L38" i="22"/>
  <c r="L149" i="22"/>
  <c r="L28" i="22"/>
  <c r="L59" i="22"/>
  <c r="D96" i="22"/>
  <c r="L135" i="22"/>
  <c r="D179" i="22"/>
  <c r="D211" i="22"/>
  <c r="L242" i="22"/>
  <c r="F9" i="22"/>
  <c r="X7" i="22"/>
  <c r="S7" i="22"/>
  <c r="R21" i="22"/>
  <c r="AA22" i="22"/>
  <c r="U8" i="22"/>
  <c r="D23" i="22"/>
  <c r="L29" i="22"/>
  <c r="J29" i="22"/>
  <c r="K15" i="22"/>
  <c r="O15" i="22"/>
  <c r="M15" i="22"/>
  <c r="J15" i="22"/>
  <c r="R8" i="22"/>
  <c r="D9" i="22"/>
  <c r="I7" i="22"/>
  <c r="N7" i="22" s="1"/>
  <c r="X8" i="22"/>
  <c r="F10" i="22"/>
  <c r="S8" i="22"/>
  <c r="U22" i="22"/>
  <c r="U7" i="22"/>
  <c r="H9" i="22"/>
  <c r="H10" i="22" s="1"/>
  <c r="I8" i="22"/>
  <c r="P8" i="22" s="1"/>
  <c r="D10" i="22"/>
  <c r="E9" i="22"/>
  <c r="E10" i="22" s="1"/>
  <c r="R7" i="22"/>
  <c r="X21" i="22"/>
  <c r="P15" i="22"/>
  <c r="X15" i="22"/>
  <c r="G16" i="22"/>
  <c r="G21" i="22"/>
  <c r="S21" i="22"/>
  <c r="H85" i="22"/>
  <c r="U83" i="22"/>
  <c r="O7" i="22"/>
  <c r="H21" i="22"/>
  <c r="H16" i="22"/>
  <c r="H17" i="22" s="1"/>
  <c r="I30" i="22"/>
  <c r="O30" i="22" s="1"/>
  <c r="AA8" i="22"/>
  <c r="I14" i="22"/>
  <c r="AA15" i="22"/>
  <c r="D24" i="22"/>
  <c r="AA30" i="22"/>
  <c r="T8" i="22"/>
  <c r="AA14" i="22"/>
  <c r="T15" i="22"/>
  <c r="G9" i="22"/>
  <c r="G10" i="22" s="1"/>
  <c r="H31" i="22"/>
  <c r="U29" i="22"/>
  <c r="V29" i="22" s="1"/>
  <c r="L15" i="22"/>
  <c r="Q15" i="22" s="1"/>
  <c r="U15" i="22"/>
  <c r="M29" i="22"/>
  <c r="D31" i="22"/>
  <c r="N14" i="22"/>
  <c r="F22" i="22"/>
  <c r="T22" i="22" s="1"/>
  <c r="S15" i="22"/>
  <c r="V15" i="22" s="1"/>
  <c r="T7" i="22"/>
  <c r="U14" i="22"/>
  <c r="D16" i="22"/>
  <c r="D17" i="22" s="1"/>
  <c r="E32" i="22"/>
  <c r="R30" i="22"/>
  <c r="E31" i="22"/>
  <c r="S31" i="22" s="1"/>
  <c r="T84" i="22"/>
  <c r="AA84" i="22"/>
  <c r="F16" i="22"/>
  <c r="U30" i="22"/>
  <c r="E22" i="22"/>
  <c r="I22" i="22" s="1"/>
  <c r="N15" i="22"/>
  <c r="E16" i="22"/>
  <c r="E17" i="22" s="1"/>
  <c r="G31" i="22"/>
  <c r="S30" i="22"/>
  <c r="X31" i="22"/>
  <c r="S90" i="22"/>
  <c r="R90" i="22"/>
  <c r="E97" i="22"/>
  <c r="E92" i="22"/>
  <c r="E93" i="22" s="1"/>
  <c r="AA90" i="22"/>
  <c r="D93" i="22"/>
  <c r="N30" i="22"/>
  <c r="H32" i="22"/>
  <c r="D85" i="22"/>
  <c r="R85" i="22" s="1"/>
  <c r="I83" i="22"/>
  <c r="O83" i="22" s="1"/>
  <c r="U84" i="22"/>
  <c r="E128" i="22"/>
  <c r="E135" i="22"/>
  <c r="E142" i="22"/>
  <c r="E149" i="22"/>
  <c r="E121" i="22"/>
  <c r="F128" i="22"/>
  <c r="F135" i="22"/>
  <c r="F142" i="22"/>
  <c r="F149" i="22"/>
  <c r="F121" i="22"/>
  <c r="I84" i="22"/>
  <c r="O84" i="22" s="1"/>
  <c r="D99" i="22"/>
  <c r="F85" i="22"/>
  <c r="S83" i="22"/>
  <c r="X83" i="22"/>
  <c r="P91" i="22"/>
  <c r="G85" i="22"/>
  <c r="G86" i="22" s="1"/>
  <c r="T83" i="22"/>
  <c r="AA83" i="22"/>
  <c r="K91" i="22"/>
  <c r="O91" i="22"/>
  <c r="J91" i="22"/>
  <c r="M106" i="22"/>
  <c r="X97" i="22"/>
  <c r="N106" i="22"/>
  <c r="G135" i="22"/>
  <c r="G142" i="22"/>
  <c r="G149" i="22"/>
  <c r="G121" i="22"/>
  <c r="G128" i="22"/>
  <c r="E86" i="22"/>
  <c r="R84" i="22"/>
  <c r="L91" i="22"/>
  <c r="G108" i="22"/>
  <c r="AA106" i="22"/>
  <c r="T106" i="22"/>
  <c r="I106" i="22"/>
  <c r="I90" i="22"/>
  <c r="M90" i="22" s="1"/>
  <c r="M91" i="22"/>
  <c r="D149" i="22"/>
  <c r="D135" i="22"/>
  <c r="D142" i="22"/>
  <c r="D128" i="22"/>
  <c r="D121" i="22"/>
  <c r="H135" i="22"/>
  <c r="H142" i="22"/>
  <c r="H149" i="22"/>
  <c r="H121" i="22"/>
  <c r="H128" i="22"/>
  <c r="S84" i="22"/>
  <c r="X84" i="22"/>
  <c r="N91" i="22"/>
  <c r="O106" i="22"/>
  <c r="R83" i="22"/>
  <c r="G98" i="22"/>
  <c r="G99" i="22" s="1"/>
  <c r="G93" i="22"/>
  <c r="AA91" i="22"/>
  <c r="T91" i="22"/>
  <c r="H98" i="22"/>
  <c r="H93" i="22"/>
  <c r="U91" i="22"/>
  <c r="X91" i="22"/>
  <c r="F92" i="22"/>
  <c r="T92" i="22" s="1"/>
  <c r="P106" i="22"/>
  <c r="E107" i="22"/>
  <c r="S107" i="22" s="1"/>
  <c r="R180" i="22"/>
  <c r="S91" i="22"/>
  <c r="H92" i="22"/>
  <c r="H97" i="22"/>
  <c r="E98" i="22"/>
  <c r="U105" i="22"/>
  <c r="R106" i="22"/>
  <c r="G107" i="22"/>
  <c r="D108" i="22"/>
  <c r="R167" i="22"/>
  <c r="F93" i="22"/>
  <c r="F98" i="22"/>
  <c r="S106" i="22"/>
  <c r="H107" i="22"/>
  <c r="H108" i="22" s="1"/>
  <c r="E108" i="22"/>
  <c r="X107" i="22"/>
  <c r="F108" i="22"/>
  <c r="U106" i="22"/>
  <c r="F168" i="22"/>
  <c r="X166" i="22"/>
  <c r="S166" i="22"/>
  <c r="I105" i="22"/>
  <c r="N105" i="22" s="1"/>
  <c r="AA166" i="22"/>
  <c r="T166" i="22"/>
  <c r="X167" i="22"/>
  <c r="F169" i="22"/>
  <c r="S167" i="22"/>
  <c r="U166" i="22"/>
  <c r="H168" i="22"/>
  <c r="AA167" i="22"/>
  <c r="T167" i="22"/>
  <c r="T173" i="22"/>
  <c r="AA173" i="22"/>
  <c r="I173" i="22"/>
  <c r="N173" i="22" s="1"/>
  <c r="G180" i="22"/>
  <c r="I180" i="22" s="1"/>
  <c r="G175" i="22"/>
  <c r="F181" i="22"/>
  <c r="S174" i="22"/>
  <c r="F176" i="22"/>
  <c r="T174" i="22"/>
  <c r="X174" i="22"/>
  <c r="H169" i="22"/>
  <c r="U167" i="22"/>
  <c r="U181" i="22"/>
  <c r="T191" i="22"/>
  <c r="I166" i="22"/>
  <c r="O166" i="22" s="1"/>
  <c r="D168" i="22"/>
  <c r="L166" i="22"/>
  <c r="P189" i="22"/>
  <c r="U189" i="22"/>
  <c r="I167" i="22"/>
  <c r="M167" i="22" s="1"/>
  <c r="E168" i="22"/>
  <c r="E169" i="22" s="1"/>
  <c r="M166" i="22"/>
  <c r="G168" i="22"/>
  <c r="G169" i="22" s="1"/>
  <c r="L173" i="22"/>
  <c r="F175" i="22"/>
  <c r="X180" i="22"/>
  <c r="S180" i="22"/>
  <c r="H180" i="22"/>
  <c r="H175" i="22"/>
  <c r="H176" i="22" s="1"/>
  <c r="N188" i="22"/>
  <c r="Q188" i="22" s="1"/>
  <c r="P188" i="22"/>
  <c r="I189" i="22"/>
  <c r="D190" i="22"/>
  <c r="R190" i="22" s="1"/>
  <c r="E223" i="22"/>
  <c r="S223" i="22" s="1"/>
  <c r="R221" i="22"/>
  <c r="U235" i="22"/>
  <c r="R173" i="22"/>
  <c r="I174" i="22"/>
  <c r="P174" i="22" s="1"/>
  <c r="AA174" i="22"/>
  <c r="H190" i="22"/>
  <c r="H191" i="22" s="1"/>
  <c r="U188" i="22"/>
  <c r="R188" i="22"/>
  <c r="V188" i="22" s="1"/>
  <c r="AA188" i="22"/>
  <c r="AA190" i="22"/>
  <c r="U174" i="22"/>
  <c r="V174" i="22" s="1"/>
  <c r="D181" i="22"/>
  <c r="J188" i="22"/>
  <c r="T188" i="22"/>
  <c r="E191" i="22"/>
  <c r="AA191" i="22" s="1"/>
  <c r="R189" i="22"/>
  <c r="X189" i="22"/>
  <c r="T190" i="22"/>
  <c r="K222" i="22"/>
  <c r="J222" i="22"/>
  <c r="U173" i="22"/>
  <c r="D175" i="22"/>
  <c r="D176" i="22" s="1"/>
  <c r="S189" i="22"/>
  <c r="AA189" i="22"/>
  <c r="F191" i="22"/>
  <c r="I221" i="22"/>
  <c r="N221" i="22" s="1"/>
  <c r="E181" i="22"/>
  <c r="E182" i="22" s="1"/>
  <c r="E175" i="22"/>
  <c r="E176" i="22" s="1"/>
  <c r="D223" i="22"/>
  <c r="X223" i="22" s="1"/>
  <c r="L222" i="22"/>
  <c r="M222" i="22"/>
  <c r="R222" i="22"/>
  <c r="AA243" i="22"/>
  <c r="E245" i="22"/>
  <c r="AA245" i="22" s="1"/>
  <c r="S243" i="22"/>
  <c r="R243" i="22"/>
  <c r="V243" i="22" s="1"/>
  <c r="T245" i="22"/>
  <c r="S221" i="22"/>
  <c r="N222" i="22"/>
  <c r="F224" i="22"/>
  <c r="S222" i="22"/>
  <c r="F235" i="22"/>
  <c r="T235" i="22" s="1"/>
  <c r="F230" i="22"/>
  <c r="S228" i="22"/>
  <c r="X228" i="22"/>
  <c r="D236" i="22"/>
  <c r="R236" i="22" s="1"/>
  <c r="D235" i="22"/>
  <c r="AA221" i="22"/>
  <c r="T221" i="22"/>
  <c r="G223" i="22"/>
  <c r="O222" i="22"/>
  <c r="AA222" i="22"/>
  <c r="T222" i="22"/>
  <c r="M229" i="22"/>
  <c r="S245" i="22"/>
  <c r="H223" i="22"/>
  <c r="P222" i="22"/>
  <c r="H224" i="22"/>
  <c r="U222" i="22"/>
  <c r="U230" i="22"/>
  <c r="O228" i="22"/>
  <c r="T229" i="22"/>
  <c r="V229" i="22" s="1"/>
  <c r="AA229" i="22"/>
  <c r="F231" i="22"/>
  <c r="F236" i="22"/>
  <c r="S244" i="22"/>
  <c r="H245" i="22"/>
  <c r="U229" i="22"/>
  <c r="G231" i="22"/>
  <c r="G236" i="22"/>
  <c r="T244" i="22"/>
  <c r="AA244" i="22"/>
  <c r="F246" i="22"/>
  <c r="I228" i="22"/>
  <c r="L228" i="22" s="1"/>
  <c r="H231" i="22"/>
  <c r="H236" i="22"/>
  <c r="U244" i="22"/>
  <c r="G246" i="22"/>
  <c r="AA235" i="22"/>
  <c r="I243" i="22"/>
  <c r="O243" i="22" s="1"/>
  <c r="X243" i="22"/>
  <c r="N244" i="22"/>
  <c r="H246" i="22"/>
  <c r="E230" i="22"/>
  <c r="AA230" i="22" s="1"/>
  <c r="E235" i="22"/>
  <c r="G237" i="22"/>
  <c r="O244" i="22"/>
  <c r="D245" i="22"/>
  <c r="T228" i="22"/>
  <c r="I229" i="22"/>
  <c r="L229" i="22" s="1"/>
  <c r="X244" i="22"/>
  <c r="J8" i="24"/>
  <c r="J6" i="24"/>
  <c r="D10" i="49" a="1"/>
  <c r="D10" i="49" s="1"/>
  <c r="D10" i="50" a="1"/>
  <c r="D10" i="50" s="1"/>
  <c r="D10" i="51" a="1"/>
  <c r="D10" i="51" s="1"/>
  <c r="D10" i="61" a="1"/>
  <c r="D10" i="61" s="1"/>
  <c r="D10" i="65" a="1"/>
  <c r="D10" i="65" s="1"/>
  <c r="D10" i="42" a="1"/>
  <c r="D10" i="42" s="1"/>
  <c r="D10" i="43" a="1"/>
  <c r="D10" i="43" s="1"/>
  <c r="D10" i="44" a="1"/>
  <c r="D10" i="44" s="1"/>
  <c r="D10" i="62" a="1"/>
  <c r="D10" i="62" s="1"/>
  <c r="D10" i="66" a="1"/>
  <c r="D10" i="66" s="1"/>
  <c r="D10" i="35" a="1"/>
  <c r="D10" i="35" s="1"/>
  <c r="D10" i="36" a="1"/>
  <c r="D10" i="36" s="1"/>
  <c r="D10" i="37" a="1"/>
  <c r="D10" i="37" s="1"/>
  <c r="D10" i="63" a="1"/>
  <c r="D10" i="63" s="1"/>
  <c r="D10" i="67" a="1"/>
  <c r="D10" i="67" s="1"/>
  <c r="D10" i="28" a="1"/>
  <c r="D10" i="28" s="1"/>
  <c r="D10" i="29" a="1"/>
  <c r="D10" i="29" s="1"/>
  <c r="D10" i="30" a="1"/>
  <c r="D10" i="30" s="1"/>
  <c r="D10" i="64" a="1"/>
  <c r="D10" i="64" s="1"/>
  <c r="D10" i="68" a="1"/>
  <c r="D10" i="68" s="1"/>
  <c r="Q244" i="22" l="1"/>
  <c r="V166" i="22"/>
  <c r="AB166" i="22" s="1"/>
  <c r="D224" i="22"/>
  <c r="M221" i="22"/>
  <c r="P173" i="22"/>
  <c r="N166" i="22"/>
  <c r="V105" i="22"/>
  <c r="K244" i="22"/>
  <c r="J244" i="22"/>
  <c r="M244" i="22"/>
  <c r="L90" i="22"/>
  <c r="M83" i="22"/>
  <c r="N229" i="22"/>
  <c r="E246" i="22"/>
  <c r="R246" i="22" s="1"/>
  <c r="V222" i="22"/>
  <c r="M173" i="22"/>
  <c r="O173" i="22"/>
  <c r="O29" i="22"/>
  <c r="Q91" i="22"/>
  <c r="P228" i="22"/>
  <c r="E224" i="22"/>
  <c r="AA181" i="22"/>
  <c r="V91" i="22"/>
  <c r="O90" i="22"/>
  <c r="M7" i="22"/>
  <c r="M8" i="22"/>
  <c r="K29" i="22"/>
  <c r="I92" i="22"/>
  <c r="V244" i="22"/>
  <c r="W244" i="22" s="1" a="1"/>
  <c r="W244" i="22" s="1"/>
  <c r="I230" i="22"/>
  <c r="N230" i="22" s="1"/>
  <c r="N29" i="22"/>
  <c r="L8" i="22"/>
  <c r="N8" i="22"/>
  <c r="J22" i="22"/>
  <c r="K22" i="22"/>
  <c r="L22" i="22"/>
  <c r="O22" i="22"/>
  <c r="P22" i="22"/>
  <c r="U10" i="22"/>
  <c r="AA169" i="22"/>
  <c r="T169" i="22"/>
  <c r="W105" i="22" a="1"/>
  <c r="W105" i="22" s="1"/>
  <c r="AC105" i="22"/>
  <c r="AB105" i="22"/>
  <c r="Z105" i="22"/>
  <c r="Y105" i="22"/>
  <c r="R176" i="22"/>
  <c r="AA86" i="22"/>
  <c r="AC91" i="22"/>
  <c r="AB91" i="22"/>
  <c r="Z91" i="22"/>
  <c r="Y91" i="22"/>
  <c r="W91" i="22" a="1"/>
  <c r="W91" i="22" s="1"/>
  <c r="R10" i="22"/>
  <c r="AC244" i="22"/>
  <c r="AB244" i="22"/>
  <c r="Z244" i="22"/>
  <c r="Y244" i="22"/>
  <c r="K180" i="22"/>
  <c r="J180" i="22"/>
  <c r="N180" i="22"/>
  <c r="L180" i="22"/>
  <c r="M180" i="22"/>
  <c r="K92" i="22"/>
  <c r="J92" i="22"/>
  <c r="L92" i="22"/>
  <c r="O92" i="22"/>
  <c r="W166" i="22" a="1"/>
  <c r="W166" i="22" s="1"/>
  <c r="AC166" i="22"/>
  <c r="Z166" i="22"/>
  <c r="Y166" i="22"/>
  <c r="L230" i="22"/>
  <c r="R17" i="22"/>
  <c r="Z15" i="22"/>
  <c r="W15" i="22" a="1"/>
  <c r="W15" i="22" s="1"/>
  <c r="AC15" i="22"/>
  <c r="AB15" i="22"/>
  <c r="Y15" i="22"/>
  <c r="AC29" i="22"/>
  <c r="AB29" i="22"/>
  <c r="Z29" i="22"/>
  <c r="Y29" i="22"/>
  <c r="W29" i="22" a="1"/>
  <c r="W29" i="22" s="1"/>
  <c r="U246" i="22"/>
  <c r="Y229" i="22"/>
  <c r="W229" i="22" a="1"/>
  <c r="W229" i="22" s="1"/>
  <c r="AC229" i="22"/>
  <c r="AB229" i="22"/>
  <c r="Z229" i="22"/>
  <c r="S176" i="22"/>
  <c r="X176" i="22"/>
  <c r="S32" i="22"/>
  <c r="H75" i="22"/>
  <c r="H67" i="22"/>
  <c r="H54" i="22"/>
  <c r="H74" i="22"/>
  <c r="H68" i="22"/>
  <c r="H60" i="22"/>
  <c r="H40" i="22"/>
  <c r="H47" i="22"/>
  <c r="H53" i="22"/>
  <c r="H39" i="22"/>
  <c r="H46" i="22"/>
  <c r="H61" i="22"/>
  <c r="J229" i="22"/>
  <c r="K229" i="22"/>
  <c r="AA236" i="22"/>
  <c r="T236" i="22"/>
  <c r="G238" i="22"/>
  <c r="AA223" i="22"/>
  <c r="T223" i="22"/>
  <c r="O223" i="22"/>
  <c r="M228" i="22"/>
  <c r="V173" i="22"/>
  <c r="V221" i="22"/>
  <c r="S175" i="22"/>
  <c r="X175" i="22"/>
  <c r="U191" i="22"/>
  <c r="V167" i="22"/>
  <c r="R98" i="22"/>
  <c r="G100" i="22"/>
  <c r="AA98" i="22"/>
  <c r="T98" i="22"/>
  <c r="X85" i="22"/>
  <c r="F86" i="22"/>
  <c r="T86" i="22" s="1"/>
  <c r="S85" i="22"/>
  <c r="D86" i="22"/>
  <c r="P21" i="22"/>
  <c r="U21" i="22"/>
  <c r="H23" i="22"/>
  <c r="AA21" i="22"/>
  <c r="T21" i="22"/>
  <c r="G23" i="22"/>
  <c r="G213" i="22"/>
  <c r="G198" i="22"/>
  <c r="G205" i="22"/>
  <c r="G212" i="22"/>
  <c r="G199" i="22"/>
  <c r="G151" i="22"/>
  <c r="G206" i="22"/>
  <c r="G158" i="22"/>
  <c r="G143" i="22"/>
  <c r="G150" i="22"/>
  <c r="G137" i="22"/>
  <c r="G129" i="22"/>
  <c r="G144" i="22"/>
  <c r="G157" i="22"/>
  <c r="G136" i="22"/>
  <c r="G130" i="22"/>
  <c r="G116" i="22"/>
  <c r="G115" i="22"/>
  <c r="X231" i="22"/>
  <c r="K174" i="22"/>
  <c r="M174" i="22"/>
  <c r="J174" i="22"/>
  <c r="O174" i="22"/>
  <c r="Z174" i="22"/>
  <c r="W174" i="22" a="1"/>
  <c r="W174" i="22" s="1"/>
  <c r="AC174" i="22"/>
  <c r="AB174" i="22"/>
  <c r="Y174" i="22"/>
  <c r="AA93" i="22"/>
  <c r="T93" i="22"/>
  <c r="L93" i="22"/>
  <c r="I93" i="22"/>
  <c r="O93" i="22" s="1"/>
  <c r="U236" i="22"/>
  <c r="T231" i="22"/>
  <c r="V228" i="22"/>
  <c r="W222" i="22" a="1"/>
  <c r="W222" i="22" s="1"/>
  <c r="AC222" i="22"/>
  <c r="AB222" i="22"/>
  <c r="Z222" i="22"/>
  <c r="Y222" i="22"/>
  <c r="R181" i="22"/>
  <c r="E183" i="22"/>
  <c r="R223" i="22"/>
  <c r="Q173" i="22"/>
  <c r="X181" i="22"/>
  <c r="S181" i="22"/>
  <c r="K105" i="22"/>
  <c r="J105" i="22"/>
  <c r="S108" i="22"/>
  <c r="X108" i="22"/>
  <c r="H99" i="22"/>
  <c r="H100" i="22" s="1"/>
  <c r="U97" i="22"/>
  <c r="V83" i="22"/>
  <c r="U108" i="22"/>
  <c r="AA108" i="22"/>
  <c r="T108" i="22"/>
  <c r="K83" i="22"/>
  <c r="J83" i="22"/>
  <c r="L83" i="22"/>
  <c r="N22" i="22"/>
  <c r="S22" i="22"/>
  <c r="X22" i="22"/>
  <c r="AC14" i="22"/>
  <c r="W14" i="22" a="1"/>
  <c r="W14" i="22" s="1"/>
  <c r="AB14" i="22"/>
  <c r="Z14" i="22"/>
  <c r="Y14" i="22"/>
  <c r="R9" i="22"/>
  <c r="S10" i="22"/>
  <c r="X10" i="22"/>
  <c r="E68" i="22"/>
  <c r="E60" i="22"/>
  <c r="E75" i="22"/>
  <c r="E74" i="22"/>
  <c r="E46" i="22"/>
  <c r="E67" i="22"/>
  <c r="E61" i="22"/>
  <c r="E54" i="22"/>
  <c r="E40" i="22"/>
  <c r="E47" i="22"/>
  <c r="E53" i="22"/>
  <c r="E39" i="22"/>
  <c r="S230" i="22"/>
  <c r="X230" i="22"/>
  <c r="Q222" i="22"/>
  <c r="J221" i="22"/>
  <c r="O221" i="22"/>
  <c r="K221" i="22"/>
  <c r="D182" i="22"/>
  <c r="R182" i="22" s="1"/>
  <c r="I181" i="22"/>
  <c r="N181" i="22" s="1"/>
  <c r="U175" i="22"/>
  <c r="AA168" i="22"/>
  <c r="T168" i="22"/>
  <c r="U169" i="22"/>
  <c r="T175" i="22"/>
  <c r="AA175" i="22"/>
  <c r="G176" i="22"/>
  <c r="U176" i="22" s="1"/>
  <c r="O167" i="22"/>
  <c r="S169" i="22"/>
  <c r="M93" i="22"/>
  <c r="R93" i="22"/>
  <c r="P93" i="22"/>
  <c r="U93" i="22"/>
  <c r="P105" i="22"/>
  <c r="I97" i="22"/>
  <c r="M97" i="22" s="1"/>
  <c r="I85" i="22"/>
  <c r="L85" i="22" s="1"/>
  <c r="R92" i="22"/>
  <c r="M92" i="22"/>
  <c r="M22" i="22"/>
  <c r="R22" i="22"/>
  <c r="V22" i="22" s="1"/>
  <c r="O14" i="22"/>
  <c r="K14" i="22"/>
  <c r="J14" i="22"/>
  <c r="G17" i="22"/>
  <c r="U17" i="22" s="1"/>
  <c r="T16" i="22"/>
  <c r="AA16" i="22"/>
  <c r="F212" i="22"/>
  <c r="F213" i="22"/>
  <c r="F198" i="22"/>
  <c r="F206" i="22"/>
  <c r="F199" i="22"/>
  <c r="F205" i="22"/>
  <c r="F157" i="22"/>
  <c r="F136" i="22"/>
  <c r="F158" i="22"/>
  <c r="F143" i="22"/>
  <c r="F130" i="22"/>
  <c r="F150" i="22"/>
  <c r="F122" i="22"/>
  <c r="F151" i="22"/>
  <c r="F137" i="22"/>
  <c r="F129" i="22"/>
  <c r="F115" i="22"/>
  <c r="F144" i="22"/>
  <c r="F116" i="22"/>
  <c r="F123" i="22"/>
  <c r="T10" i="22"/>
  <c r="AA10" i="22"/>
  <c r="I21" i="22"/>
  <c r="D61" i="22"/>
  <c r="D68" i="22"/>
  <c r="D60" i="22"/>
  <c r="D67" i="22"/>
  <c r="D46" i="22"/>
  <c r="D54" i="22"/>
  <c r="D74" i="22"/>
  <c r="D40" i="22"/>
  <c r="D75" i="22"/>
  <c r="D47" i="22"/>
  <c r="D39" i="22"/>
  <c r="D53" i="22"/>
  <c r="G60" i="22"/>
  <c r="G75" i="22"/>
  <c r="G67" i="22"/>
  <c r="G54" i="22"/>
  <c r="G40" i="22"/>
  <c r="G68" i="22"/>
  <c r="G74" i="22"/>
  <c r="G47" i="22"/>
  <c r="G53" i="22"/>
  <c r="G39" i="22"/>
  <c r="G46" i="22"/>
  <c r="G61" i="22"/>
  <c r="K167" i="22"/>
  <c r="J167" i="22"/>
  <c r="R86" i="22"/>
  <c r="X16" i="22"/>
  <c r="S16" i="22"/>
  <c r="K243" i="22"/>
  <c r="J243" i="22"/>
  <c r="M243" i="22"/>
  <c r="L221" i="22"/>
  <c r="S191" i="22"/>
  <c r="AC188" i="22"/>
  <c r="AB188" i="22"/>
  <c r="W188" i="22" a="1"/>
  <c r="W188" i="22" s="1"/>
  <c r="Z188" i="22"/>
  <c r="Y188" i="22"/>
  <c r="H237" i="22"/>
  <c r="H238" i="22" s="1"/>
  <c r="I190" i="22"/>
  <c r="X190" i="22"/>
  <c r="P180" i="22"/>
  <c r="U180" i="22"/>
  <c r="H182" i="22"/>
  <c r="P167" i="22"/>
  <c r="T180" i="22"/>
  <c r="G182" i="22"/>
  <c r="AA180" i="22"/>
  <c r="O180" i="22"/>
  <c r="U168" i="22"/>
  <c r="N167" i="22"/>
  <c r="R108" i="22"/>
  <c r="P92" i="22"/>
  <c r="U92" i="22"/>
  <c r="R107" i="22"/>
  <c r="U98" i="22"/>
  <c r="AA92" i="22"/>
  <c r="AA85" i="22"/>
  <c r="T85" i="22"/>
  <c r="D100" i="22"/>
  <c r="E99" i="22"/>
  <c r="E100" i="22" s="1"/>
  <c r="S97" i="22"/>
  <c r="R97" i="22"/>
  <c r="V97" i="22" s="1"/>
  <c r="AA97" i="22"/>
  <c r="T31" i="22"/>
  <c r="AA31" i="22"/>
  <c r="M14" i="22"/>
  <c r="I16" i="22"/>
  <c r="I31" i="22"/>
  <c r="L31" i="22"/>
  <c r="U31" i="22"/>
  <c r="I107" i="22"/>
  <c r="M107" i="22" s="1"/>
  <c r="I10" i="22"/>
  <c r="P10" i="22" s="1"/>
  <c r="K7" i="22"/>
  <c r="J7" i="22"/>
  <c r="V21" i="22"/>
  <c r="E213" i="22"/>
  <c r="E206" i="22"/>
  <c r="E198" i="22"/>
  <c r="E205" i="22"/>
  <c r="E212" i="22"/>
  <c r="E199" i="22"/>
  <c r="E157" i="22"/>
  <c r="E151" i="22"/>
  <c r="E144" i="22"/>
  <c r="E136" i="22"/>
  <c r="E158" i="22"/>
  <c r="E143" i="22"/>
  <c r="E130" i="22"/>
  <c r="E123" i="22"/>
  <c r="E150" i="22"/>
  <c r="E137" i="22"/>
  <c r="E115" i="22"/>
  <c r="E129" i="22"/>
  <c r="E116" i="22"/>
  <c r="E122" i="22"/>
  <c r="M16" i="22"/>
  <c r="R16" i="22"/>
  <c r="V7" i="22"/>
  <c r="K228" i="22"/>
  <c r="J228" i="22"/>
  <c r="N228" i="22"/>
  <c r="U245" i="22"/>
  <c r="P243" i="22"/>
  <c r="P221" i="22"/>
  <c r="N243" i="22"/>
  <c r="Z243" i="22"/>
  <c r="Y243" i="22"/>
  <c r="W243" i="22" a="1"/>
  <c r="W243" i="22" s="1"/>
  <c r="AC243" i="22"/>
  <c r="AB243" i="22"/>
  <c r="L243" i="22"/>
  <c r="I223" i="22"/>
  <c r="L174" i="22"/>
  <c r="T230" i="22"/>
  <c r="K189" i="22"/>
  <c r="J189" i="22"/>
  <c r="N189" i="22"/>
  <c r="M189" i="22"/>
  <c r="F182" i="22"/>
  <c r="R168" i="22"/>
  <c r="I168" i="22"/>
  <c r="M168" i="22" s="1"/>
  <c r="D169" i="22"/>
  <c r="X169" i="22" s="1"/>
  <c r="K173" i="22"/>
  <c r="J173" i="22"/>
  <c r="U107" i="22"/>
  <c r="I108" i="22"/>
  <c r="P108" i="22" s="1"/>
  <c r="M105" i="22"/>
  <c r="P90" i="22"/>
  <c r="N90" i="22"/>
  <c r="V90" i="22"/>
  <c r="T9" i="22"/>
  <c r="AA9" i="22"/>
  <c r="P83" i="22"/>
  <c r="K8" i="22"/>
  <c r="J8" i="22"/>
  <c r="L7" i="22"/>
  <c r="E23" i="22"/>
  <c r="E24" i="22" s="1"/>
  <c r="R175" i="22"/>
  <c r="K84" i="22"/>
  <c r="J84" i="22"/>
  <c r="N84" i="22"/>
  <c r="I245" i="22"/>
  <c r="D246" i="22"/>
  <c r="R224" i="22"/>
  <c r="U223" i="22"/>
  <c r="F237" i="22"/>
  <c r="F238" i="22" s="1"/>
  <c r="S235" i="22"/>
  <c r="X235" i="22"/>
  <c r="E237" i="22"/>
  <c r="AA237" i="22" s="1"/>
  <c r="R235" i="22"/>
  <c r="X245" i="22"/>
  <c r="D237" i="22"/>
  <c r="D238" i="22" s="1"/>
  <c r="I235" i="22"/>
  <c r="N235" i="22" s="1"/>
  <c r="X224" i="22"/>
  <c r="S224" i="22"/>
  <c r="O189" i="22"/>
  <c r="D191" i="22"/>
  <c r="P190" i="22"/>
  <c r="U190" i="22"/>
  <c r="V190" i="22" s="1"/>
  <c r="K166" i="22"/>
  <c r="J166" i="22"/>
  <c r="T181" i="22"/>
  <c r="P166" i="22"/>
  <c r="AA107" i="22"/>
  <c r="T107" i="22"/>
  <c r="K90" i="22"/>
  <c r="J90" i="22"/>
  <c r="M84" i="22"/>
  <c r="N83" i="22"/>
  <c r="O105" i="22"/>
  <c r="I98" i="22"/>
  <c r="O98" i="22" s="1"/>
  <c r="M31" i="22"/>
  <c r="R31" i="22"/>
  <c r="V31" i="22" s="1"/>
  <c r="L14" i="22"/>
  <c r="D32" i="22"/>
  <c r="F68" i="22"/>
  <c r="F75" i="22"/>
  <c r="F67" i="22"/>
  <c r="F74" i="22"/>
  <c r="F61" i="22"/>
  <c r="F60" i="22"/>
  <c r="F54" i="22"/>
  <c r="F40" i="22"/>
  <c r="F47" i="22"/>
  <c r="F53" i="22"/>
  <c r="F39" i="22"/>
  <c r="F46" i="22"/>
  <c r="K30" i="22"/>
  <c r="J30" i="22"/>
  <c r="L30" i="22"/>
  <c r="U85" i="22"/>
  <c r="U9" i="22"/>
  <c r="I9" i="22"/>
  <c r="H212" i="22"/>
  <c r="H205" i="22"/>
  <c r="H206" i="22"/>
  <c r="H199" i="22"/>
  <c r="H213" i="22"/>
  <c r="H158" i="22"/>
  <c r="H198" i="22"/>
  <c r="H143" i="22"/>
  <c r="H130" i="22"/>
  <c r="H150" i="22"/>
  <c r="H137" i="22"/>
  <c r="H151" i="22"/>
  <c r="H129" i="22"/>
  <c r="H144" i="22"/>
  <c r="H157" i="22"/>
  <c r="H136" i="22"/>
  <c r="H116" i="22"/>
  <c r="H115" i="22"/>
  <c r="Q29" i="22"/>
  <c r="X9" i="22"/>
  <c r="S9" i="22"/>
  <c r="T246" i="22"/>
  <c r="R191" i="22"/>
  <c r="V191" i="22" s="1"/>
  <c r="N93" i="22"/>
  <c r="S93" i="22"/>
  <c r="X93" i="22"/>
  <c r="P84" i="22"/>
  <c r="P16" i="22"/>
  <c r="U16" i="22"/>
  <c r="U231" i="22"/>
  <c r="R230" i="22"/>
  <c r="V230" i="22" s="1"/>
  <c r="E231" i="22"/>
  <c r="O229" i="22"/>
  <c r="S236" i="22"/>
  <c r="V236" i="22" s="1"/>
  <c r="X236" i="22"/>
  <c r="G224" i="22"/>
  <c r="I224" i="22" s="1"/>
  <c r="M224" i="22" s="1"/>
  <c r="I236" i="22"/>
  <c r="M245" i="22"/>
  <c r="R245" i="22"/>
  <c r="P229" i="22"/>
  <c r="I175" i="22"/>
  <c r="N175" i="22" s="1"/>
  <c r="V189" i="22"/>
  <c r="L167" i="22"/>
  <c r="Q167" i="22" s="1"/>
  <c r="N174" i="22"/>
  <c r="L189" i="22"/>
  <c r="N168" i="22"/>
  <c r="S168" i="22"/>
  <c r="X168" i="22"/>
  <c r="F99" i="22"/>
  <c r="F100" i="22" s="1"/>
  <c r="X98" i="22"/>
  <c r="N98" i="22"/>
  <c r="S98" i="22"/>
  <c r="V106" i="22"/>
  <c r="L105" i="22"/>
  <c r="S92" i="22"/>
  <c r="X92" i="22"/>
  <c r="N92" i="22"/>
  <c r="K106" i="22"/>
  <c r="J106" i="22"/>
  <c r="V84" i="22"/>
  <c r="L84" i="22"/>
  <c r="L106" i="22"/>
  <c r="Q106" i="22" s="1"/>
  <c r="H86" i="22"/>
  <c r="F17" i="22"/>
  <c r="F23" i="22"/>
  <c r="V30" i="22"/>
  <c r="G32" i="22"/>
  <c r="P30" i="22"/>
  <c r="O8" i="22"/>
  <c r="P7" i="22"/>
  <c r="P14" i="22"/>
  <c r="V8" i="22"/>
  <c r="D212" i="22"/>
  <c r="D199" i="22"/>
  <c r="D213" i="22"/>
  <c r="D206" i="22"/>
  <c r="D205" i="22"/>
  <c r="D129" i="22"/>
  <c r="D144" i="22"/>
  <c r="D198" i="22"/>
  <c r="D136" i="22"/>
  <c r="D143" i="22"/>
  <c r="D130" i="22"/>
  <c r="D151" i="22"/>
  <c r="D150" i="22"/>
  <c r="D122" i="22"/>
  <c r="D123" i="22"/>
  <c r="D137" i="22"/>
  <c r="D115" i="22"/>
  <c r="D116" i="22"/>
  <c r="M30" i="22"/>
  <c r="F97" i="68"/>
  <c r="H97" i="68" s="1"/>
  <c r="F95" i="68"/>
  <c r="H95" i="68" s="1"/>
  <c r="F94" i="68"/>
  <c r="H94" i="68" s="1"/>
  <c r="F93" i="68"/>
  <c r="H93" i="68" s="1"/>
  <c r="F92" i="68"/>
  <c r="H92" i="68" s="1"/>
  <c r="F91" i="68"/>
  <c r="F90" i="68"/>
  <c r="H90" i="68" s="1"/>
  <c r="F89" i="68"/>
  <c r="F88" i="68"/>
  <c r="H88" i="68" s="1"/>
  <c r="F86" i="68"/>
  <c r="F85" i="68"/>
  <c r="H85" i="68" s="1"/>
  <c r="F84" i="68"/>
  <c r="H84" i="68" s="1"/>
  <c r="F83" i="68"/>
  <c r="H83" i="68" s="1"/>
  <c r="F81" i="68"/>
  <c r="H81" i="68" s="1"/>
  <c r="F80" i="68"/>
  <c r="H80" i="68" s="1"/>
  <c r="F79" i="68"/>
  <c r="H79" i="68" s="1"/>
  <c r="F78" i="68"/>
  <c r="H78" i="68" s="1"/>
  <c r="F76" i="68"/>
  <c r="H76" i="68" s="1"/>
  <c r="F73" i="68"/>
  <c r="H73" i="68" s="1"/>
  <c r="F72" i="68"/>
  <c r="H72" i="68" s="1"/>
  <c r="F71" i="68"/>
  <c r="H71" i="68" s="1"/>
  <c r="F70" i="68"/>
  <c r="H70" i="68" s="1"/>
  <c r="F69" i="68"/>
  <c r="H69" i="68" s="1"/>
  <c r="F67" i="68"/>
  <c r="H67" i="68" s="1"/>
  <c r="F66" i="68"/>
  <c r="H66" i="68" s="1"/>
  <c r="F64" i="68"/>
  <c r="H64" i="68" s="1"/>
  <c r="F63" i="68"/>
  <c r="H63" i="68" s="1"/>
  <c r="F61" i="68"/>
  <c r="H61" i="68" s="1"/>
  <c r="F59" i="68"/>
  <c r="H59" i="68" s="1"/>
  <c r="F57" i="68"/>
  <c r="H57" i="68" s="1"/>
  <c r="F56" i="68"/>
  <c r="H56" i="68" s="1"/>
  <c r="F55" i="68"/>
  <c r="H55" i="68" s="1"/>
  <c r="F54" i="68"/>
  <c r="H54" i="68" s="1"/>
  <c r="F53" i="68"/>
  <c r="H53" i="68" s="1"/>
  <c r="F51" i="68"/>
  <c r="H51" i="68" s="1"/>
  <c r="F50" i="68"/>
  <c r="H50" i="68" s="1"/>
  <c r="F49" i="68"/>
  <c r="H49" i="68" s="1"/>
  <c r="F47" i="68"/>
  <c r="H47" i="68" s="1"/>
  <c r="F45" i="68"/>
  <c r="H45" i="68" s="1"/>
  <c r="F42" i="68"/>
  <c r="H42" i="68" s="1"/>
  <c r="F40" i="68"/>
  <c r="H40" i="68" s="1"/>
  <c r="F39" i="68"/>
  <c r="H39" i="68" s="1"/>
  <c r="F37" i="68"/>
  <c r="H37" i="68" s="1"/>
  <c r="F33" i="68"/>
  <c r="H33" i="68" s="1"/>
  <c r="F32" i="68"/>
  <c r="H32" i="68" s="1"/>
  <c r="F31" i="68"/>
  <c r="H31" i="68" s="1"/>
  <c r="F30" i="68"/>
  <c r="H30" i="68" s="1"/>
  <c r="F29" i="68"/>
  <c r="H29" i="68" s="1"/>
  <c r="F27" i="68"/>
  <c r="H27" i="68" s="1"/>
  <c r="F26" i="68"/>
  <c r="H26" i="68" s="1"/>
  <c r="F25" i="68"/>
  <c r="H25" i="68" s="1"/>
  <c r="F24" i="68"/>
  <c r="H24" i="68" s="1"/>
  <c r="F23" i="68"/>
  <c r="H23" i="68" s="1"/>
  <c r="F22" i="68"/>
  <c r="H22" i="68" s="1"/>
  <c r="F21" i="68"/>
  <c r="H21" i="68" s="1"/>
  <c r="F20" i="68"/>
  <c r="H20" i="68" s="1"/>
  <c r="F19" i="68"/>
  <c r="H19" i="68" s="1"/>
  <c r="F15" i="68"/>
  <c r="H15" i="68" s="1"/>
  <c r="F13" i="68"/>
  <c r="H13" i="68" s="1"/>
  <c r="F12" i="68"/>
  <c r="E8" i="68"/>
  <c r="D8" i="68"/>
  <c r="F8" i="68" s="1"/>
  <c r="E7" i="68"/>
  <c r="D7" i="68"/>
  <c r="E6" i="68"/>
  <c r="D6" i="68"/>
  <c r="F6" i="68" s="1"/>
  <c r="F97" i="67"/>
  <c r="H97" i="67" s="1"/>
  <c r="F96" i="67"/>
  <c r="H96" i="67" s="1"/>
  <c r="F95" i="67"/>
  <c r="H95" i="67" s="1"/>
  <c r="F94" i="67"/>
  <c r="H94" i="67" s="1"/>
  <c r="F93" i="67"/>
  <c r="H93" i="67" s="1"/>
  <c r="F92" i="67"/>
  <c r="H92" i="67" s="1"/>
  <c r="F91" i="67"/>
  <c r="H91" i="67" s="1"/>
  <c r="F90" i="67"/>
  <c r="H90" i="67" s="1"/>
  <c r="F89" i="67"/>
  <c r="H89" i="67" s="1"/>
  <c r="F87" i="67"/>
  <c r="H87" i="67" s="1"/>
  <c r="F86" i="67"/>
  <c r="H86" i="67" s="1"/>
  <c r="F85" i="67"/>
  <c r="H85" i="67" s="1"/>
  <c r="F84" i="67"/>
  <c r="H84" i="67" s="1"/>
  <c r="F82" i="67"/>
  <c r="H82" i="67" s="1"/>
  <c r="F81" i="67"/>
  <c r="H81" i="67" s="1"/>
  <c r="F80" i="67"/>
  <c r="H80" i="67" s="1"/>
  <c r="F79" i="67"/>
  <c r="H79" i="67" s="1"/>
  <c r="F78" i="67"/>
  <c r="H78" i="67" s="1"/>
  <c r="F77" i="67"/>
  <c r="H77" i="67" s="1"/>
  <c r="F76" i="67"/>
  <c r="H76" i="67" s="1"/>
  <c r="F75" i="67"/>
  <c r="H75" i="67" s="1"/>
  <c r="F74" i="67"/>
  <c r="H74" i="67" s="1"/>
  <c r="F72" i="67"/>
  <c r="H72" i="67" s="1"/>
  <c r="F71" i="67"/>
  <c r="H71" i="67" s="1"/>
  <c r="F69" i="67"/>
  <c r="H69" i="67" s="1"/>
  <c r="F68" i="67"/>
  <c r="H68" i="67" s="1"/>
  <c r="F66" i="67"/>
  <c r="H66" i="67" s="1"/>
  <c r="F65" i="67"/>
  <c r="H65" i="67" s="1"/>
  <c r="F64" i="67"/>
  <c r="H64" i="67" s="1"/>
  <c r="F63" i="67"/>
  <c r="H63" i="67" s="1"/>
  <c r="F62" i="67"/>
  <c r="H62" i="67" s="1"/>
  <c r="F61" i="67"/>
  <c r="H61" i="67" s="1"/>
  <c r="F60" i="67"/>
  <c r="H60" i="67" s="1"/>
  <c r="F59" i="67"/>
  <c r="H59" i="67" s="1"/>
  <c r="F58" i="67"/>
  <c r="H58" i="67" s="1"/>
  <c r="F57" i="67"/>
  <c r="H57" i="67" s="1"/>
  <c r="F56" i="67"/>
  <c r="H56" i="67" s="1"/>
  <c r="F55" i="67"/>
  <c r="H55" i="67" s="1"/>
  <c r="F54" i="67"/>
  <c r="H54" i="67" s="1"/>
  <c r="F53" i="67"/>
  <c r="H53" i="67" s="1"/>
  <c r="F52" i="67"/>
  <c r="H52" i="67" s="1"/>
  <c r="F51" i="67"/>
  <c r="H51" i="67" s="1"/>
  <c r="F50" i="67"/>
  <c r="H50" i="67" s="1"/>
  <c r="F48" i="67"/>
  <c r="H48" i="67" s="1"/>
  <c r="F47" i="67"/>
  <c r="H47" i="67" s="1"/>
  <c r="F46" i="67"/>
  <c r="H46" i="67" s="1"/>
  <c r="F45" i="67"/>
  <c r="H45" i="67" s="1"/>
  <c r="F44" i="67"/>
  <c r="H44" i="67" s="1"/>
  <c r="F43" i="67"/>
  <c r="H43" i="67" s="1"/>
  <c r="F42" i="67"/>
  <c r="H42" i="67" s="1"/>
  <c r="F41" i="67"/>
  <c r="H41" i="67" s="1"/>
  <c r="F40" i="67"/>
  <c r="H40" i="67" s="1"/>
  <c r="F39" i="67"/>
  <c r="H39" i="67" s="1"/>
  <c r="F38" i="67"/>
  <c r="H38" i="67" s="1"/>
  <c r="F37" i="67"/>
  <c r="H37" i="67" s="1"/>
  <c r="F36" i="67"/>
  <c r="H36" i="67" s="1"/>
  <c r="F35" i="67"/>
  <c r="H35" i="67" s="1"/>
  <c r="F34" i="67"/>
  <c r="H34" i="67" s="1"/>
  <c r="F33" i="67"/>
  <c r="H33" i="67" s="1"/>
  <c r="F32" i="67"/>
  <c r="H32" i="67" s="1"/>
  <c r="F31" i="67"/>
  <c r="H31" i="67" s="1"/>
  <c r="F30" i="67"/>
  <c r="H30" i="67" s="1"/>
  <c r="F29" i="67"/>
  <c r="H29" i="67" s="1"/>
  <c r="F27" i="67"/>
  <c r="H27" i="67" s="1"/>
  <c r="F26" i="67"/>
  <c r="H26" i="67" s="1"/>
  <c r="F25" i="67"/>
  <c r="H25" i="67" s="1"/>
  <c r="F24" i="67"/>
  <c r="H24" i="67" s="1"/>
  <c r="F23" i="67"/>
  <c r="H23" i="67" s="1"/>
  <c r="F21" i="67"/>
  <c r="H21" i="67" s="1"/>
  <c r="F20" i="67"/>
  <c r="H20" i="67" s="1"/>
  <c r="F19" i="67"/>
  <c r="H19" i="67" s="1"/>
  <c r="F18" i="67"/>
  <c r="H18" i="67" s="1"/>
  <c r="F17" i="67"/>
  <c r="H17" i="67" s="1"/>
  <c r="F16" i="67"/>
  <c r="H16" i="67" s="1"/>
  <c r="F15" i="67"/>
  <c r="H15" i="67" s="1"/>
  <c r="F14" i="67"/>
  <c r="H14" i="67" s="1"/>
  <c r="F12" i="67"/>
  <c r="H12" i="67" s="1"/>
  <c r="E8" i="67"/>
  <c r="D8" i="67"/>
  <c r="E7" i="67"/>
  <c r="D7" i="67"/>
  <c r="E6" i="67"/>
  <c r="D6" i="67"/>
  <c r="F97" i="66"/>
  <c r="H97" i="66" s="1"/>
  <c r="F96" i="66"/>
  <c r="H96" i="66" s="1"/>
  <c r="F95" i="66"/>
  <c r="H95" i="66" s="1"/>
  <c r="F94" i="66"/>
  <c r="H94" i="66" s="1"/>
  <c r="F93" i="66"/>
  <c r="H93" i="66" s="1"/>
  <c r="F92" i="66"/>
  <c r="H92" i="66" s="1"/>
  <c r="F91" i="66"/>
  <c r="H91" i="66" s="1"/>
  <c r="F90" i="66"/>
  <c r="H90" i="66" s="1"/>
  <c r="F89" i="66"/>
  <c r="H89" i="66" s="1"/>
  <c r="F87" i="66"/>
  <c r="H87" i="66" s="1"/>
  <c r="F86" i="66"/>
  <c r="H86" i="66" s="1"/>
  <c r="F85" i="66"/>
  <c r="H85" i="66" s="1"/>
  <c r="F84" i="66"/>
  <c r="H84" i="66" s="1"/>
  <c r="F83" i="66"/>
  <c r="H83" i="66" s="1"/>
  <c r="F82" i="66"/>
  <c r="H82" i="66" s="1"/>
  <c r="F81" i="66"/>
  <c r="H81" i="66" s="1"/>
  <c r="F80" i="66"/>
  <c r="H80" i="66" s="1"/>
  <c r="F79" i="66"/>
  <c r="H79" i="66" s="1"/>
  <c r="F78" i="66"/>
  <c r="H78" i="66" s="1"/>
  <c r="F77" i="66"/>
  <c r="H77" i="66" s="1"/>
  <c r="F76" i="66"/>
  <c r="H76" i="66" s="1"/>
  <c r="F75" i="66"/>
  <c r="H75" i="66" s="1"/>
  <c r="F74" i="66"/>
  <c r="H74" i="66" s="1"/>
  <c r="F73" i="66"/>
  <c r="H73" i="66" s="1"/>
  <c r="F72" i="66"/>
  <c r="H72" i="66" s="1"/>
  <c r="F71" i="66"/>
  <c r="H71" i="66" s="1"/>
  <c r="F70" i="66"/>
  <c r="H70" i="66" s="1"/>
  <c r="F69" i="66"/>
  <c r="H69" i="66" s="1"/>
  <c r="F68" i="66"/>
  <c r="H68" i="66" s="1"/>
  <c r="F66" i="66"/>
  <c r="H66" i="66" s="1"/>
  <c r="F65" i="66"/>
  <c r="H65" i="66" s="1"/>
  <c r="F64" i="66"/>
  <c r="H64" i="66" s="1"/>
  <c r="F63" i="66"/>
  <c r="H63" i="66" s="1"/>
  <c r="F62" i="66"/>
  <c r="H62" i="66" s="1"/>
  <c r="F61" i="66"/>
  <c r="H61" i="66" s="1"/>
  <c r="F60" i="66"/>
  <c r="H60" i="66" s="1"/>
  <c r="F59" i="66"/>
  <c r="H59" i="66" s="1"/>
  <c r="F58" i="66"/>
  <c r="H58" i="66" s="1"/>
  <c r="F57" i="66"/>
  <c r="H57" i="66" s="1"/>
  <c r="F56" i="66"/>
  <c r="H56" i="66" s="1"/>
  <c r="F55" i="66"/>
  <c r="H55" i="66" s="1"/>
  <c r="F54" i="66"/>
  <c r="H54" i="66" s="1"/>
  <c r="F53" i="66"/>
  <c r="H53" i="66" s="1"/>
  <c r="F52" i="66"/>
  <c r="H52" i="66" s="1"/>
  <c r="F51" i="66"/>
  <c r="H51" i="66" s="1"/>
  <c r="F50" i="66"/>
  <c r="H50" i="66" s="1"/>
  <c r="F49" i="66"/>
  <c r="H49" i="66" s="1"/>
  <c r="F48" i="66"/>
  <c r="H48" i="66" s="1"/>
  <c r="F47" i="66"/>
  <c r="H47" i="66" s="1"/>
  <c r="F45" i="66"/>
  <c r="H45" i="66" s="1"/>
  <c r="F44" i="66"/>
  <c r="H44" i="66" s="1"/>
  <c r="F43" i="66"/>
  <c r="H43" i="66" s="1"/>
  <c r="F42" i="66"/>
  <c r="H42" i="66" s="1"/>
  <c r="F41" i="66"/>
  <c r="H41" i="66" s="1"/>
  <c r="F40" i="66"/>
  <c r="H40" i="66" s="1"/>
  <c r="F39" i="66"/>
  <c r="H39" i="66" s="1"/>
  <c r="F38" i="66"/>
  <c r="H38" i="66" s="1"/>
  <c r="F37" i="66"/>
  <c r="H37" i="66" s="1"/>
  <c r="F36" i="66"/>
  <c r="H36" i="66" s="1"/>
  <c r="F35" i="66"/>
  <c r="H35" i="66" s="1"/>
  <c r="F34" i="66"/>
  <c r="H34" i="66" s="1"/>
  <c r="F33" i="66"/>
  <c r="H33" i="66" s="1"/>
  <c r="F32" i="66"/>
  <c r="H32" i="66" s="1"/>
  <c r="F31" i="66"/>
  <c r="H31" i="66" s="1"/>
  <c r="F30" i="66"/>
  <c r="H30" i="66" s="1"/>
  <c r="F29" i="66"/>
  <c r="H29" i="66" s="1"/>
  <c r="F28" i="66"/>
  <c r="H28" i="66" s="1"/>
  <c r="F27" i="66"/>
  <c r="H27" i="66" s="1"/>
  <c r="F26" i="66"/>
  <c r="H26" i="66" s="1"/>
  <c r="F25" i="66"/>
  <c r="H25" i="66" s="1"/>
  <c r="F24" i="66"/>
  <c r="H24" i="66" s="1"/>
  <c r="F23" i="66"/>
  <c r="H23" i="66" s="1"/>
  <c r="F21" i="66"/>
  <c r="H21" i="66" s="1"/>
  <c r="F20" i="66"/>
  <c r="H20" i="66" s="1"/>
  <c r="F19" i="66"/>
  <c r="H19" i="66" s="1"/>
  <c r="F18" i="66"/>
  <c r="H18" i="66" s="1"/>
  <c r="F17" i="66"/>
  <c r="H17" i="66" s="1"/>
  <c r="F16" i="66"/>
  <c r="H16" i="66" s="1"/>
  <c r="F15" i="66"/>
  <c r="H15" i="66" s="1"/>
  <c r="F14" i="66"/>
  <c r="H14" i="66" s="1"/>
  <c r="F13" i="66"/>
  <c r="F12" i="66"/>
  <c r="H12" i="66" s="1"/>
  <c r="E8" i="66"/>
  <c r="D8" i="66"/>
  <c r="E7" i="66"/>
  <c r="D7" i="66"/>
  <c r="E6" i="66"/>
  <c r="D6" i="66"/>
  <c r="F97" i="65"/>
  <c r="H97" i="65" s="1"/>
  <c r="F96" i="65"/>
  <c r="H96" i="65" s="1"/>
  <c r="F95" i="65"/>
  <c r="H95" i="65" s="1"/>
  <c r="F94" i="65"/>
  <c r="H94" i="65" s="1"/>
  <c r="F93" i="65"/>
  <c r="H93" i="65" s="1"/>
  <c r="F92" i="65"/>
  <c r="H92" i="65" s="1"/>
  <c r="F91" i="65"/>
  <c r="H91" i="65" s="1"/>
  <c r="F90" i="65"/>
  <c r="H90" i="65" s="1"/>
  <c r="F89" i="65"/>
  <c r="H89" i="65" s="1"/>
  <c r="F88" i="65"/>
  <c r="H88" i="65" s="1"/>
  <c r="F87" i="65"/>
  <c r="H87" i="65" s="1"/>
  <c r="F86" i="65"/>
  <c r="H86" i="65" s="1"/>
  <c r="F85" i="65"/>
  <c r="H85" i="65" s="1"/>
  <c r="F84" i="65"/>
  <c r="H84" i="65" s="1"/>
  <c r="F83" i="65"/>
  <c r="H83" i="65" s="1"/>
  <c r="F82" i="65"/>
  <c r="H82" i="65" s="1"/>
  <c r="F81" i="65"/>
  <c r="H81" i="65" s="1"/>
  <c r="F80" i="65"/>
  <c r="H80" i="65" s="1"/>
  <c r="F79" i="65"/>
  <c r="H79" i="65" s="1"/>
  <c r="F78" i="65"/>
  <c r="H78" i="65" s="1"/>
  <c r="F77" i="65"/>
  <c r="H77" i="65" s="1"/>
  <c r="F76" i="65"/>
  <c r="H76" i="65" s="1"/>
  <c r="F74" i="65"/>
  <c r="H74" i="65" s="1"/>
  <c r="F73" i="65"/>
  <c r="H73" i="65" s="1"/>
  <c r="F72" i="65"/>
  <c r="H72" i="65" s="1"/>
  <c r="F71" i="65"/>
  <c r="H71" i="65" s="1"/>
  <c r="F70" i="65"/>
  <c r="H70" i="65" s="1"/>
  <c r="F69" i="65"/>
  <c r="H69" i="65" s="1"/>
  <c r="F68" i="65"/>
  <c r="H68" i="65" s="1"/>
  <c r="F67" i="65"/>
  <c r="H67" i="65" s="1"/>
  <c r="F66" i="65"/>
  <c r="H66" i="65" s="1"/>
  <c r="F65" i="65"/>
  <c r="H65" i="65" s="1"/>
  <c r="F64" i="65"/>
  <c r="H64" i="65" s="1"/>
  <c r="F63" i="65"/>
  <c r="H63" i="65" s="1"/>
  <c r="F62" i="65"/>
  <c r="H62" i="65" s="1"/>
  <c r="F61" i="65"/>
  <c r="H61" i="65" s="1"/>
  <c r="F60" i="65"/>
  <c r="H60" i="65" s="1"/>
  <c r="F59" i="65"/>
  <c r="H59" i="65" s="1"/>
  <c r="F58" i="65"/>
  <c r="H58" i="65" s="1"/>
  <c r="F57" i="65"/>
  <c r="H57" i="65" s="1"/>
  <c r="F56" i="65"/>
  <c r="H56" i="65" s="1"/>
  <c r="F55" i="65"/>
  <c r="H55" i="65" s="1"/>
  <c r="F54" i="65"/>
  <c r="H54" i="65" s="1"/>
  <c r="F53" i="65"/>
  <c r="H53" i="65" s="1"/>
  <c r="F51" i="65"/>
  <c r="H51" i="65" s="1"/>
  <c r="F50" i="65"/>
  <c r="H50" i="65" s="1"/>
  <c r="F49" i="65"/>
  <c r="H49" i="65" s="1"/>
  <c r="F48" i="65"/>
  <c r="H48" i="65" s="1"/>
  <c r="F47" i="65"/>
  <c r="H47" i="65" s="1"/>
  <c r="F45" i="65"/>
  <c r="H45" i="65" s="1"/>
  <c r="F44" i="65"/>
  <c r="H44" i="65" s="1"/>
  <c r="F42" i="65"/>
  <c r="H42" i="65" s="1"/>
  <c r="F41" i="65"/>
  <c r="H41" i="65" s="1"/>
  <c r="F40" i="65"/>
  <c r="H40" i="65" s="1"/>
  <c r="F39" i="65"/>
  <c r="H39" i="65" s="1"/>
  <c r="F38" i="65"/>
  <c r="H38" i="65" s="1"/>
  <c r="F37" i="65"/>
  <c r="H37" i="65" s="1"/>
  <c r="F36" i="65"/>
  <c r="H36" i="65" s="1"/>
  <c r="F35" i="65"/>
  <c r="H35" i="65" s="1"/>
  <c r="F34" i="65"/>
  <c r="H34" i="65" s="1"/>
  <c r="F33" i="65"/>
  <c r="H33" i="65" s="1"/>
  <c r="F32" i="65"/>
  <c r="H32" i="65" s="1"/>
  <c r="F31" i="65"/>
  <c r="H31" i="65" s="1"/>
  <c r="F30" i="65"/>
  <c r="H30" i="65" s="1"/>
  <c r="F29" i="65"/>
  <c r="H29" i="65" s="1"/>
  <c r="F28" i="65"/>
  <c r="H28" i="65" s="1"/>
  <c r="F27" i="65"/>
  <c r="H27" i="65" s="1"/>
  <c r="F26" i="65"/>
  <c r="H26" i="65" s="1"/>
  <c r="F25" i="65"/>
  <c r="H25" i="65" s="1"/>
  <c r="F24" i="65"/>
  <c r="H24" i="65" s="1"/>
  <c r="F23" i="65"/>
  <c r="H23" i="65" s="1"/>
  <c r="F22" i="65"/>
  <c r="H22" i="65" s="1"/>
  <c r="F21" i="65"/>
  <c r="H21" i="65" s="1"/>
  <c r="F20" i="65"/>
  <c r="H20" i="65" s="1"/>
  <c r="F19" i="65"/>
  <c r="H19" i="65" s="1"/>
  <c r="F18" i="65"/>
  <c r="H18" i="65" s="1"/>
  <c r="F17" i="65"/>
  <c r="H17" i="65" s="1"/>
  <c r="F16" i="65"/>
  <c r="H16" i="65" s="1"/>
  <c r="F15" i="65"/>
  <c r="H15" i="65" s="1"/>
  <c r="F14" i="65"/>
  <c r="H14" i="65" s="1"/>
  <c r="F13" i="65"/>
  <c r="F12" i="65"/>
  <c r="H12" i="65" s="1"/>
  <c r="E8" i="65"/>
  <c r="D8" i="65"/>
  <c r="E7" i="65"/>
  <c r="D7" i="65"/>
  <c r="E6" i="65"/>
  <c r="D6" i="65"/>
  <c r="AA246" i="22" l="1"/>
  <c r="P107" i="22"/>
  <c r="V108" i="22"/>
  <c r="Q228" i="22"/>
  <c r="V10" i="22"/>
  <c r="L175" i="22"/>
  <c r="O230" i="22"/>
  <c r="L235" i="22"/>
  <c r="Q229" i="22"/>
  <c r="S246" i="22"/>
  <c r="V246" i="22" s="1"/>
  <c r="Q90" i="22"/>
  <c r="P98" i="22"/>
  <c r="V85" i="22"/>
  <c r="P230" i="22"/>
  <c r="Q8" i="22"/>
  <c r="Q84" i="22"/>
  <c r="V245" i="22"/>
  <c r="AC245" i="22" s="1"/>
  <c r="O107" i="22"/>
  <c r="J230" i="22"/>
  <c r="Q189" i="22"/>
  <c r="Q166" i="22"/>
  <c r="I99" i="22"/>
  <c r="O99" i="22" s="1"/>
  <c r="K230" i="22"/>
  <c r="M230" i="22"/>
  <c r="Q230" i="22" s="1"/>
  <c r="M235" i="22"/>
  <c r="V180" i="22"/>
  <c r="W180" i="22" s="1" a="1"/>
  <c r="W180" i="22" s="1"/>
  <c r="AC180" i="22"/>
  <c r="Z180" i="22"/>
  <c r="W190" i="22" a="1"/>
  <c r="W190" i="22" s="1"/>
  <c r="AC190" i="22"/>
  <c r="AB190" i="22"/>
  <c r="Z190" i="22"/>
  <c r="Y190" i="22"/>
  <c r="Z236" i="22"/>
  <c r="Y236" i="22"/>
  <c r="W236" i="22" a="1"/>
  <c r="W236" i="22" s="1"/>
  <c r="AC236" i="22"/>
  <c r="AB236" i="22"/>
  <c r="R100" i="22"/>
  <c r="W85" i="22" a="1"/>
  <c r="W85" i="22" s="1"/>
  <c r="AC85" i="22"/>
  <c r="AB85" i="22"/>
  <c r="Z85" i="22"/>
  <c r="Y85" i="22"/>
  <c r="R24" i="22"/>
  <c r="U238" i="22"/>
  <c r="U116" i="22"/>
  <c r="P168" i="22"/>
  <c r="S116" i="22"/>
  <c r="X116" i="22"/>
  <c r="Q93" i="22"/>
  <c r="Z10" i="22"/>
  <c r="W10" i="22" a="1"/>
  <c r="W10" i="22" s="1"/>
  <c r="AC10" i="22"/>
  <c r="AB10" i="22"/>
  <c r="Y10" i="22"/>
  <c r="I199" i="22"/>
  <c r="Z84" i="22"/>
  <c r="Y84" i="22"/>
  <c r="AC84" i="22"/>
  <c r="AB84" i="22"/>
  <c r="W84" i="22" a="1"/>
  <c r="W84" i="22" s="1"/>
  <c r="X238" i="22"/>
  <c r="H138" i="22"/>
  <c r="U136" i="22"/>
  <c r="H145" i="22"/>
  <c r="U143" i="22"/>
  <c r="K9" i="22"/>
  <c r="J9" i="22"/>
  <c r="X61" i="22"/>
  <c r="S61" i="22"/>
  <c r="L191" i="22"/>
  <c r="I191" i="22"/>
  <c r="K108" i="22"/>
  <c r="J108" i="22"/>
  <c r="L168" i="22"/>
  <c r="R150" i="22"/>
  <c r="E152" i="22"/>
  <c r="R157" i="22"/>
  <c r="E159" i="22"/>
  <c r="I157" i="22"/>
  <c r="K31" i="22"/>
  <c r="J31" i="22"/>
  <c r="N31" i="22"/>
  <c r="Q31" i="22" s="1"/>
  <c r="AA40" i="22"/>
  <c r="T40" i="22"/>
  <c r="I75" i="22"/>
  <c r="I61" i="22"/>
  <c r="M61" i="22" s="1"/>
  <c r="S144" i="22"/>
  <c r="X144" i="22"/>
  <c r="F145" i="22"/>
  <c r="S143" i="22"/>
  <c r="X143" i="22"/>
  <c r="S213" i="22"/>
  <c r="X213" i="22"/>
  <c r="V93" i="22"/>
  <c r="P175" i="22"/>
  <c r="R54" i="22"/>
  <c r="I23" i="22"/>
  <c r="M23" i="22" s="1"/>
  <c r="Q83" i="22"/>
  <c r="Y83" i="22"/>
  <c r="AB83" i="22"/>
  <c r="Z83" i="22"/>
  <c r="W83" i="22" a="1"/>
  <c r="W83" i="22" s="1"/>
  <c r="AC83" i="22"/>
  <c r="AA116" i="22"/>
  <c r="T116" i="22"/>
  <c r="G145" i="22"/>
  <c r="AA143" i="22"/>
  <c r="T143" i="22"/>
  <c r="T213" i="22"/>
  <c r="AA213" i="22"/>
  <c r="I86" i="22"/>
  <c r="P86" i="22" s="1"/>
  <c r="U61" i="22"/>
  <c r="H76" i="22"/>
  <c r="U74" i="22"/>
  <c r="M10" i="22"/>
  <c r="I213" i="22"/>
  <c r="Z245" i="22"/>
  <c r="Y245" i="22"/>
  <c r="W245" i="22" a="1"/>
  <c r="W245" i="22" s="1"/>
  <c r="W31" i="22" a="1"/>
  <c r="W31" i="22" s="1"/>
  <c r="AB31" i="22"/>
  <c r="Z31" i="22"/>
  <c r="Y31" i="22"/>
  <c r="AC31" i="22"/>
  <c r="Z21" i="22"/>
  <c r="Y21" i="22"/>
  <c r="W21" i="22" a="1"/>
  <c r="W21" i="22" s="1"/>
  <c r="AC21" i="22"/>
  <c r="AB21" i="22"/>
  <c r="R68" i="22"/>
  <c r="J224" i="22"/>
  <c r="K224" i="22"/>
  <c r="P224" i="22"/>
  <c r="I116" i="22"/>
  <c r="D214" i="22"/>
  <c r="I212" i="22"/>
  <c r="AA32" i="22"/>
  <c r="T32" i="22"/>
  <c r="S100" i="22"/>
  <c r="X100" i="22"/>
  <c r="N100" i="22"/>
  <c r="K236" i="22"/>
  <c r="J236" i="22"/>
  <c r="M236" i="22"/>
  <c r="U157" i="22"/>
  <c r="H159" i="22"/>
  <c r="H200" i="22"/>
  <c r="U198" i="22"/>
  <c r="L9" i="22"/>
  <c r="F48" i="22"/>
  <c r="S46" i="22"/>
  <c r="X46" i="22"/>
  <c r="S74" i="22"/>
  <c r="X74" i="22"/>
  <c r="F76" i="22"/>
  <c r="K98" i="22"/>
  <c r="L98" i="22"/>
  <c r="J98" i="22"/>
  <c r="L108" i="22"/>
  <c r="V168" i="22"/>
  <c r="Q174" i="22"/>
  <c r="R123" i="22"/>
  <c r="AA123" i="22"/>
  <c r="R199" i="22"/>
  <c r="K16" i="22"/>
  <c r="J16" i="22"/>
  <c r="Z97" i="22"/>
  <c r="Y97" i="22"/>
  <c r="AC97" i="22"/>
  <c r="AB97" i="22"/>
  <c r="W97" i="22" a="1"/>
  <c r="W97" i="22" s="1"/>
  <c r="V107" i="22"/>
  <c r="AA61" i="22"/>
  <c r="T61" i="22"/>
  <c r="T54" i="22"/>
  <c r="AA54" i="22"/>
  <c r="I40" i="22"/>
  <c r="K21" i="22"/>
  <c r="J21" i="22"/>
  <c r="M21" i="22"/>
  <c r="N21" i="22"/>
  <c r="L21" i="22"/>
  <c r="F117" i="22"/>
  <c r="S115" i="22"/>
  <c r="X115" i="22"/>
  <c r="S158" i="22"/>
  <c r="X158" i="22"/>
  <c r="F214" i="22"/>
  <c r="X212" i="22"/>
  <c r="S212" i="22"/>
  <c r="K97" i="22"/>
  <c r="J97" i="22"/>
  <c r="O97" i="22"/>
  <c r="N97" i="22"/>
  <c r="L97" i="22"/>
  <c r="K181" i="22"/>
  <c r="J181" i="22"/>
  <c r="O181" i="22"/>
  <c r="P181" i="22"/>
  <c r="R61" i="22"/>
  <c r="N108" i="22"/>
  <c r="V223" i="22"/>
  <c r="AA130" i="22"/>
  <c r="T130" i="22"/>
  <c r="T158" i="22"/>
  <c r="AA158" i="22"/>
  <c r="O23" i="22"/>
  <c r="AA23" i="22"/>
  <c r="T23" i="22"/>
  <c r="G24" i="22"/>
  <c r="V98" i="22"/>
  <c r="U46" i="22"/>
  <c r="H48" i="22"/>
  <c r="U54" i="22"/>
  <c r="H214" i="22"/>
  <c r="U212" i="22"/>
  <c r="R137" i="22"/>
  <c r="I47" i="22"/>
  <c r="G117" i="22"/>
  <c r="AA115" i="22"/>
  <c r="T115" i="22"/>
  <c r="D145" i="22"/>
  <c r="I143" i="22"/>
  <c r="D200" i="22"/>
  <c r="I198" i="22"/>
  <c r="Z30" i="22"/>
  <c r="Y30" i="22"/>
  <c r="AC30" i="22"/>
  <c r="AB30" i="22"/>
  <c r="W30" i="22" a="1"/>
  <c r="W30" i="22" s="1"/>
  <c r="R231" i="22"/>
  <c r="M231" i="22"/>
  <c r="I231" i="22"/>
  <c r="U144" i="22"/>
  <c r="U158" i="22"/>
  <c r="P9" i="22"/>
  <c r="S39" i="22"/>
  <c r="X39" i="22"/>
  <c r="F41" i="22"/>
  <c r="X67" i="22"/>
  <c r="F69" i="22"/>
  <c r="S67" i="22"/>
  <c r="X237" i="22"/>
  <c r="S237" i="22"/>
  <c r="I246" i="22"/>
  <c r="L246" i="22" s="1"/>
  <c r="V175" i="22"/>
  <c r="K223" i="22"/>
  <c r="J223" i="22"/>
  <c r="N223" i="22"/>
  <c r="T237" i="22"/>
  <c r="R130" i="22"/>
  <c r="R212" i="22"/>
  <c r="E214" i="22"/>
  <c r="K10" i="22"/>
  <c r="J10" i="22"/>
  <c r="L16" i="22"/>
  <c r="G48" i="22"/>
  <c r="AA46" i="22"/>
  <c r="T46" i="22"/>
  <c r="AA67" i="22"/>
  <c r="T67" i="22"/>
  <c r="G69" i="22"/>
  <c r="D76" i="22"/>
  <c r="I74" i="22"/>
  <c r="F131" i="22"/>
  <c r="S129" i="22"/>
  <c r="X129" i="22"/>
  <c r="F138" i="22"/>
  <c r="S136" i="22"/>
  <c r="X136" i="22"/>
  <c r="I182" i="22"/>
  <c r="O182" i="22" s="1"/>
  <c r="E69" i="22"/>
  <c r="R67" i="22"/>
  <c r="M223" i="22"/>
  <c r="AA231" i="22"/>
  <c r="G138" i="22"/>
  <c r="AA136" i="22"/>
  <c r="T136" i="22"/>
  <c r="T206" i="22"/>
  <c r="AA206" i="22"/>
  <c r="S86" i="22"/>
  <c r="X86" i="22"/>
  <c r="T238" i="22"/>
  <c r="H41" i="22"/>
  <c r="U39" i="22"/>
  <c r="H69" i="22"/>
  <c r="U67" i="22"/>
  <c r="Q92" i="22"/>
  <c r="F62" i="22"/>
  <c r="S60" i="22"/>
  <c r="X60" i="22"/>
  <c r="I237" i="22"/>
  <c r="L237" i="22" s="1"/>
  <c r="K168" i="22"/>
  <c r="J168" i="22"/>
  <c r="AA68" i="22"/>
  <c r="T68" i="22"/>
  <c r="S198" i="22"/>
  <c r="X198" i="22"/>
  <c r="F200" i="22"/>
  <c r="F201" i="22" s="1"/>
  <c r="K85" i="22"/>
  <c r="J85" i="22"/>
  <c r="M85" i="22"/>
  <c r="T176" i="22"/>
  <c r="V176" i="22" s="1"/>
  <c r="AA176" i="22"/>
  <c r="G200" i="22"/>
  <c r="AA198" i="22"/>
  <c r="T198" i="22"/>
  <c r="I137" i="22"/>
  <c r="I123" i="22"/>
  <c r="I144" i="22"/>
  <c r="S23" i="22"/>
  <c r="X23" i="22"/>
  <c r="Z189" i="22"/>
  <c r="Y189" i="22"/>
  <c r="AB189" i="22"/>
  <c r="W189" i="22" a="1"/>
  <c r="W189" i="22" s="1"/>
  <c r="AC189" i="22"/>
  <c r="L236" i="22"/>
  <c r="W230" i="22" a="1"/>
  <c r="W230" i="22" s="1"/>
  <c r="AC230" i="22"/>
  <c r="AB230" i="22"/>
  <c r="Z230" i="22"/>
  <c r="Y230" i="22"/>
  <c r="H131" i="22"/>
  <c r="U129" i="22"/>
  <c r="U213" i="22"/>
  <c r="S53" i="22"/>
  <c r="F55" i="22"/>
  <c r="X53" i="22"/>
  <c r="S75" i="22"/>
  <c r="X75" i="22"/>
  <c r="X246" i="22"/>
  <c r="K245" i="22"/>
  <c r="J245" i="22"/>
  <c r="O245" i="22"/>
  <c r="N245" i="22"/>
  <c r="M175" i="22"/>
  <c r="O9" i="22"/>
  <c r="S182" i="22"/>
  <c r="X182" i="22"/>
  <c r="L223" i="22"/>
  <c r="Q223" i="22" s="1"/>
  <c r="R122" i="22"/>
  <c r="E124" i="22"/>
  <c r="AA122" i="22"/>
  <c r="E145" i="22"/>
  <c r="R143" i="22"/>
  <c r="R205" i="22"/>
  <c r="E207" i="22"/>
  <c r="L10" i="22"/>
  <c r="R99" i="22"/>
  <c r="O85" i="22"/>
  <c r="T182" i="22"/>
  <c r="AA182" i="22"/>
  <c r="G183" i="22"/>
  <c r="K190" i="22"/>
  <c r="J190" i="22"/>
  <c r="N190" i="22"/>
  <c r="M190" i="22"/>
  <c r="O190" i="22"/>
  <c r="G41" i="22"/>
  <c r="T39" i="22"/>
  <c r="AA39" i="22"/>
  <c r="T75" i="22"/>
  <c r="AA75" i="22"/>
  <c r="I54" i="22"/>
  <c r="S137" i="22"/>
  <c r="X137" i="22"/>
  <c r="S157" i="22"/>
  <c r="F159" i="22"/>
  <c r="X157" i="22"/>
  <c r="AC22" i="22"/>
  <c r="AB22" i="22"/>
  <c r="W22" i="22" a="1"/>
  <c r="W22" i="22" s="1"/>
  <c r="Z22" i="22"/>
  <c r="Y22" i="22"/>
  <c r="L181" i="22"/>
  <c r="E48" i="22"/>
  <c r="R46" i="22"/>
  <c r="N10" i="22"/>
  <c r="U99" i="22"/>
  <c r="G159" i="22"/>
  <c r="T157" i="22"/>
  <c r="AA157" i="22"/>
  <c r="T151" i="22"/>
  <c r="AA151" i="22"/>
  <c r="M98" i="22"/>
  <c r="O236" i="22"/>
  <c r="H55" i="22"/>
  <c r="U53" i="22"/>
  <c r="U75" i="22"/>
  <c r="Q22" i="22"/>
  <c r="U130" i="22"/>
  <c r="R151" i="22"/>
  <c r="R40" i="22"/>
  <c r="U68" i="22"/>
  <c r="D138" i="22"/>
  <c r="I136" i="22"/>
  <c r="W8" i="22" a="1"/>
  <c r="W8" i="22" s="1"/>
  <c r="AC8" i="22"/>
  <c r="AB8" i="22"/>
  <c r="Z8" i="22"/>
  <c r="Y8" i="22"/>
  <c r="D124" i="22"/>
  <c r="I122" i="22"/>
  <c r="I129" i="22"/>
  <c r="D131" i="22"/>
  <c r="X17" i="22"/>
  <c r="S17" i="22"/>
  <c r="V17" i="22" s="1"/>
  <c r="S99" i="22"/>
  <c r="X99" i="22"/>
  <c r="K175" i="22"/>
  <c r="J175" i="22"/>
  <c r="O224" i="22"/>
  <c r="AA224" i="22"/>
  <c r="T224" i="22"/>
  <c r="N9" i="22"/>
  <c r="U151" i="22"/>
  <c r="U199" i="22"/>
  <c r="X47" i="22"/>
  <c r="S47" i="22"/>
  <c r="S68" i="22"/>
  <c r="X68" i="22"/>
  <c r="N224" i="22"/>
  <c r="P223" i="22"/>
  <c r="L245" i="22"/>
  <c r="Q245" i="22" s="1"/>
  <c r="R23" i="22"/>
  <c r="W90" i="22" a="1"/>
  <c r="W90" i="22" s="1"/>
  <c r="AC90" i="22"/>
  <c r="Y90" i="22"/>
  <c r="AB90" i="22"/>
  <c r="Z90" i="22"/>
  <c r="Q243" i="22"/>
  <c r="R116" i="22"/>
  <c r="I158" i="22"/>
  <c r="R158" i="22"/>
  <c r="E200" i="22"/>
  <c r="R198" i="22"/>
  <c r="K107" i="22"/>
  <c r="J107" i="22"/>
  <c r="N107" i="22"/>
  <c r="L107" i="22"/>
  <c r="W108" i="22" a="1"/>
  <c r="W108" i="22" s="1"/>
  <c r="AC108" i="22"/>
  <c r="AB108" i="22"/>
  <c r="Z108" i="22"/>
  <c r="Y108" i="22"/>
  <c r="L190" i="22"/>
  <c r="Q190" i="22" s="1"/>
  <c r="N16" i="22"/>
  <c r="G55" i="22"/>
  <c r="T53" i="22"/>
  <c r="AA53" i="22"/>
  <c r="G62" i="22"/>
  <c r="AA60" i="22"/>
  <c r="T60" i="22"/>
  <c r="D48" i="22"/>
  <c r="I46" i="22"/>
  <c r="O10" i="22"/>
  <c r="S151" i="22"/>
  <c r="X151" i="22"/>
  <c r="F207" i="22"/>
  <c r="S205" i="22"/>
  <c r="X205" i="22"/>
  <c r="O16" i="22"/>
  <c r="T99" i="22"/>
  <c r="O168" i="22"/>
  <c r="D183" i="22"/>
  <c r="E41" i="22"/>
  <c r="R39" i="22"/>
  <c r="E76" i="22"/>
  <c r="R74" i="22"/>
  <c r="P97" i="22"/>
  <c r="V181" i="22"/>
  <c r="AA144" i="22"/>
  <c r="T144" i="22"/>
  <c r="AA199" i="22"/>
  <c r="T199" i="22"/>
  <c r="O21" i="22"/>
  <c r="N85" i="22"/>
  <c r="W167" i="22" a="1"/>
  <c r="W167" i="22" s="1"/>
  <c r="AC167" i="22"/>
  <c r="AB167" i="22"/>
  <c r="Z167" i="22"/>
  <c r="Y167" i="22"/>
  <c r="AC221" i="22"/>
  <c r="Y221" i="22"/>
  <c r="W221" i="22" a="1"/>
  <c r="W221" i="22" s="1"/>
  <c r="AB221" i="22"/>
  <c r="Z221" i="22"/>
  <c r="U47" i="22"/>
  <c r="AC106" i="22"/>
  <c r="AB106" i="22"/>
  <c r="Z106" i="22"/>
  <c r="Y106" i="22"/>
  <c r="W106" i="22" a="1"/>
  <c r="W106" i="22" s="1"/>
  <c r="K99" i="22"/>
  <c r="U182" i="22"/>
  <c r="H183" i="22"/>
  <c r="X130" i="22"/>
  <c r="S130" i="22"/>
  <c r="G152" i="22"/>
  <c r="AA150" i="22"/>
  <c r="T150" i="22"/>
  <c r="AA100" i="22"/>
  <c r="T100" i="22"/>
  <c r="D117" i="22"/>
  <c r="I115" i="22"/>
  <c r="D152" i="22"/>
  <c r="I150" i="22"/>
  <c r="I205" i="22"/>
  <c r="D207" i="22"/>
  <c r="U86" i="22"/>
  <c r="V86" i="22" s="1"/>
  <c r="N236" i="22"/>
  <c r="AB191" i="22"/>
  <c r="Z191" i="22"/>
  <c r="Y191" i="22"/>
  <c r="W191" i="22" a="1"/>
  <c r="W191" i="22" s="1"/>
  <c r="AC191" i="22"/>
  <c r="U137" i="22"/>
  <c r="U206" i="22"/>
  <c r="P85" i="22"/>
  <c r="S40" i="22"/>
  <c r="X40" i="22"/>
  <c r="I32" i="22"/>
  <c r="X32" i="22"/>
  <c r="V235" i="22"/>
  <c r="Q7" i="22"/>
  <c r="P245" i="22"/>
  <c r="AB7" i="22"/>
  <c r="AC7" i="22"/>
  <c r="Z7" i="22"/>
  <c r="Y7" i="22"/>
  <c r="W7" i="22" a="1"/>
  <c r="W7" i="22" s="1"/>
  <c r="E131" i="22"/>
  <c r="R129" i="22"/>
  <c r="E138" i="22"/>
  <c r="R136" i="22"/>
  <c r="R206" i="22"/>
  <c r="U32" i="22"/>
  <c r="M108" i="22"/>
  <c r="U237" i="22"/>
  <c r="X191" i="22"/>
  <c r="O47" i="22"/>
  <c r="AA47" i="22"/>
  <c r="T47" i="22"/>
  <c r="D55" i="22"/>
  <c r="I53" i="22"/>
  <c r="I67" i="22"/>
  <c r="D69" i="22"/>
  <c r="S122" i="22"/>
  <c r="F124" i="22"/>
  <c r="X122" i="22"/>
  <c r="T122" i="22"/>
  <c r="S199" i="22"/>
  <c r="X199" i="22"/>
  <c r="T17" i="22"/>
  <c r="AA17" i="22"/>
  <c r="AA99" i="22"/>
  <c r="E55" i="22"/>
  <c r="R53" i="22"/>
  <c r="R75" i="22"/>
  <c r="V9" i="22"/>
  <c r="F24" i="22"/>
  <c r="O108" i="22"/>
  <c r="M181" i="22"/>
  <c r="AB228" i="22"/>
  <c r="Z228" i="22"/>
  <c r="Y228" i="22"/>
  <c r="W228" i="22" a="1"/>
  <c r="W228" i="22" s="1"/>
  <c r="AC228" i="22"/>
  <c r="P236" i="22"/>
  <c r="AA129" i="22"/>
  <c r="T129" i="22"/>
  <c r="G131" i="22"/>
  <c r="AA212" i="22"/>
  <c r="T212" i="22"/>
  <c r="G214" i="22"/>
  <c r="U23" i="22"/>
  <c r="H24" i="22"/>
  <c r="I176" i="22"/>
  <c r="O176" i="22" s="1"/>
  <c r="AC173" i="22"/>
  <c r="W173" i="22" a="1"/>
  <c r="W173" i="22" s="1"/>
  <c r="AB173" i="22"/>
  <c r="Z173" i="22"/>
  <c r="Y173" i="22"/>
  <c r="U40" i="22"/>
  <c r="R32" i="22"/>
  <c r="I17" i="22"/>
  <c r="I130" i="22"/>
  <c r="I68" i="22"/>
  <c r="I151" i="22"/>
  <c r="I206" i="22"/>
  <c r="Q105" i="22"/>
  <c r="H117" i="22"/>
  <c r="U115" i="22"/>
  <c r="U150" i="22"/>
  <c r="H152" i="22"/>
  <c r="H207" i="22"/>
  <c r="U205" i="22"/>
  <c r="Q30" i="22"/>
  <c r="S54" i="22"/>
  <c r="X54" i="22"/>
  <c r="Q14" i="22"/>
  <c r="K235" i="22"/>
  <c r="J235" i="22"/>
  <c r="O235" i="22"/>
  <c r="P235" i="22"/>
  <c r="R237" i="22"/>
  <c r="V237" i="22" s="1"/>
  <c r="E238" i="22"/>
  <c r="I169" i="22"/>
  <c r="L169" i="22" s="1"/>
  <c r="V16" i="22"/>
  <c r="E117" i="22"/>
  <c r="R115" i="22"/>
  <c r="R144" i="22"/>
  <c r="R213" i="22"/>
  <c r="P31" i="22"/>
  <c r="O31" i="22"/>
  <c r="I100" i="22"/>
  <c r="L100" i="22"/>
  <c r="U100" i="22"/>
  <c r="Q221" i="22"/>
  <c r="G76" i="22"/>
  <c r="T74" i="22"/>
  <c r="AA74" i="22"/>
  <c r="D41" i="22"/>
  <c r="I39" i="22"/>
  <c r="D62" i="22"/>
  <c r="I60" i="22"/>
  <c r="T123" i="22"/>
  <c r="S123" i="22"/>
  <c r="X123" i="22"/>
  <c r="S150" i="22"/>
  <c r="F152" i="22"/>
  <c r="X150" i="22"/>
  <c r="S206" i="22"/>
  <c r="X206" i="22"/>
  <c r="V92" i="22"/>
  <c r="O175" i="22"/>
  <c r="Q175" i="22" s="1"/>
  <c r="R47" i="22"/>
  <c r="R60" i="22"/>
  <c r="E62" i="22"/>
  <c r="M9" i="22"/>
  <c r="R169" i="22"/>
  <c r="V169" i="22" s="1"/>
  <c r="F183" i="22"/>
  <c r="L224" i="22"/>
  <c r="U224" i="22"/>
  <c r="K93" i="22"/>
  <c r="J93" i="22"/>
  <c r="S231" i="22"/>
  <c r="AA137" i="22"/>
  <c r="T137" i="22"/>
  <c r="AA205" i="22"/>
  <c r="G207" i="22"/>
  <c r="T205" i="22"/>
  <c r="U60" i="22"/>
  <c r="H62" i="22"/>
  <c r="Q180" i="22"/>
  <c r="F7" i="68"/>
  <c r="F6" i="67"/>
  <c r="G89" i="68"/>
  <c r="G91" i="68"/>
  <c r="G66" i="68"/>
  <c r="G6" i="68"/>
  <c r="G86" i="68"/>
  <c r="H6" i="68"/>
  <c r="H7" i="68"/>
  <c r="H8" i="68"/>
  <c r="G12" i="68"/>
  <c r="G15" i="68"/>
  <c r="G20" i="68"/>
  <c r="G22" i="68"/>
  <c r="G24" i="68"/>
  <c r="G26" i="68"/>
  <c r="G29" i="68"/>
  <c r="G31" i="68"/>
  <c r="G33" i="68"/>
  <c r="G39" i="68"/>
  <c r="G42" i="68"/>
  <c r="G47" i="68"/>
  <c r="G50" i="68"/>
  <c r="G53" i="68"/>
  <c r="G55" i="68"/>
  <c r="G57" i="68"/>
  <c r="G61" i="68"/>
  <c r="G64" i="68"/>
  <c r="G67" i="68"/>
  <c r="G70" i="68"/>
  <c r="G72" i="68"/>
  <c r="G76" i="68"/>
  <c r="G79" i="68"/>
  <c r="G81" i="68"/>
  <c r="G84" i="68"/>
  <c r="G93" i="68"/>
  <c r="G95" i="68"/>
  <c r="H12" i="68"/>
  <c r="H86" i="68"/>
  <c r="H89" i="68"/>
  <c r="H91" i="68"/>
  <c r="G13" i="68"/>
  <c r="G19" i="68"/>
  <c r="G21" i="68"/>
  <c r="G23" i="68"/>
  <c r="G25" i="68"/>
  <c r="G27" i="68"/>
  <c r="G30" i="68"/>
  <c r="G32" i="68"/>
  <c r="G37" i="68"/>
  <c r="G40" i="68"/>
  <c r="G45" i="68"/>
  <c r="G49" i="68"/>
  <c r="G51" i="68"/>
  <c r="G54" i="68"/>
  <c r="G56" i="68"/>
  <c r="G59" i="68"/>
  <c r="G63" i="68"/>
  <c r="G69" i="68"/>
  <c r="G71" i="68"/>
  <c r="G73" i="68"/>
  <c r="G78" i="68"/>
  <c r="G80" i="68"/>
  <c r="G83" i="68"/>
  <c r="G85" i="68"/>
  <c r="G88" i="68"/>
  <c r="G90" i="68"/>
  <c r="G92" i="68"/>
  <c r="G94" i="68"/>
  <c r="G97" i="68"/>
  <c r="G6" i="67"/>
  <c r="F8" i="67"/>
  <c r="H8" i="67" s="1"/>
  <c r="H6" i="67"/>
  <c r="I6" i="67" s="1"/>
  <c r="I36" i="67"/>
  <c r="F7" i="67"/>
  <c r="H7" i="67" s="1"/>
  <c r="I18" i="67"/>
  <c r="I27" i="67"/>
  <c r="I90" i="67"/>
  <c r="I19" i="67"/>
  <c r="I29" i="67"/>
  <c r="I37" i="67"/>
  <c r="I45" i="67"/>
  <c r="I54" i="67"/>
  <c r="I62" i="67"/>
  <c r="I72" i="67"/>
  <c r="I81" i="67"/>
  <c r="I91" i="67"/>
  <c r="I80" i="67"/>
  <c r="I20" i="67"/>
  <c r="I30" i="67"/>
  <c r="I38" i="67"/>
  <c r="I46" i="67"/>
  <c r="I55" i="67"/>
  <c r="I63" i="67"/>
  <c r="I74" i="67"/>
  <c r="I82" i="67"/>
  <c r="I92" i="67"/>
  <c r="I12" i="67"/>
  <c r="I21" i="67"/>
  <c r="I31" i="67"/>
  <c r="I39" i="67"/>
  <c r="I47" i="67"/>
  <c r="I56" i="67"/>
  <c r="I64" i="67"/>
  <c r="I75" i="67"/>
  <c r="I84" i="67"/>
  <c r="I93" i="67"/>
  <c r="I44" i="67"/>
  <c r="I14" i="67"/>
  <c r="I23" i="67"/>
  <c r="I32" i="67"/>
  <c r="I40" i="67"/>
  <c r="I48" i="67"/>
  <c r="I57" i="67"/>
  <c r="I65" i="67"/>
  <c r="I76" i="67"/>
  <c r="I85" i="67"/>
  <c r="I94" i="67"/>
  <c r="I71" i="67"/>
  <c r="I15" i="67"/>
  <c r="I24" i="67"/>
  <c r="I33" i="67"/>
  <c r="I41" i="67"/>
  <c r="I50" i="67"/>
  <c r="I58" i="67"/>
  <c r="I66" i="67"/>
  <c r="I77" i="67"/>
  <c r="I86" i="67"/>
  <c r="I95" i="67"/>
  <c r="I61" i="67"/>
  <c r="I16" i="67"/>
  <c r="I25" i="67"/>
  <c r="I34" i="67"/>
  <c r="I42" i="67"/>
  <c r="I51" i="67"/>
  <c r="I59" i="67"/>
  <c r="I68" i="67"/>
  <c r="I78" i="67"/>
  <c r="I87" i="67"/>
  <c r="I96" i="67"/>
  <c r="I53" i="67"/>
  <c r="I17" i="67"/>
  <c r="I26" i="67"/>
  <c r="I35" i="67"/>
  <c r="I43" i="67"/>
  <c r="I52" i="67"/>
  <c r="I60" i="67"/>
  <c r="I69" i="67"/>
  <c r="I79" i="67"/>
  <c r="I89" i="67"/>
  <c r="I97" i="67"/>
  <c r="G14" i="67"/>
  <c r="G16" i="67"/>
  <c r="G18" i="67"/>
  <c r="G20" i="67"/>
  <c r="G23" i="67"/>
  <c r="G25" i="67"/>
  <c r="G27" i="67"/>
  <c r="G30" i="67"/>
  <c r="G32" i="67"/>
  <c r="G34" i="67"/>
  <c r="G36" i="67"/>
  <c r="G38" i="67"/>
  <c r="G40" i="67"/>
  <c r="G42" i="67"/>
  <c r="G44" i="67"/>
  <c r="G46" i="67"/>
  <c r="G48" i="67"/>
  <c r="G51" i="67"/>
  <c r="G53" i="67"/>
  <c r="G55" i="67"/>
  <c r="G57" i="67"/>
  <c r="G59" i="67"/>
  <c r="G61" i="67"/>
  <c r="G63" i="67"/>
  <c r="G65" i="67"/>
  <c r="G68" i="67"/>
  <c r="G71" i="67"/>
  <c r="G74" i="67"/>
  <c r="G76" i="67"/>
  <c r="G78" i="67"/>
  <c r="G80" i="67"/>
  <c r="G82" i="67"/>
  <c r="G85" i="67"/>
  <c r="G87" i="67"/>
  <c r="G90" i="67"/>
  <c r="G92" i="67"/>
  <c r="G94" i="67"/>
  <c r="G96" i="67"/>
  <c r="G12" i="67"/>
  <c r="G15" i="67"/>
  <c r="G17" i="67"/>
  <c r="G19" i="67"/>
  <c r="G21" i="67"/>
  <c r="G24" i="67"/>
  <c r="G26" i="67"/>
  <c r="G29" i="67"/>
  <c r="G31" i="67"/>
  <c r="G33" i="67"/>
  <c r="G35" i="67"/>
  <c r="G37" i="67"/>
  <c r="G39" i="67"/>
  <c r="G41" i="67"/>
  <c r="G43" i="67"/>
  <c r="G45" i="67"/>
  <c r="G47" i="67"/>
  <c r="G50" i="67"/>
  <c r="G52" i="67"/>
  <c r="G54" i="67"/>
  <c r="G56" i="67"/>
  <c r="G58" i="67"/>
  <c r="G60" i="67"/>
  <c r="G62" i="67"/>
  <c r="G64" i="67"/>
  <c r="G66" i="67"/>
  <c r="G69" i="67"/>
  <c r="G72" i="67"/>
  <c r="G75" i="67"/>
  <c r="G77" i="67"/>
  <c r="G79" i="67"/>
  <c r="G81" i="67"/>
  <c r="G84" i="67"/>
  <c r="G86" i="67"/>
  <c r="G89" i="67"/>
  <c r="G91" i="67"/>
  <c r="G93" i="67"/>
  <c r="G95" i="67"/>
  <c r="G97" i="67"/>
  <c r="F8" i="66"/>
  <c r="H8" i="66" s="1"/>
  <c r="F6" i="66"/>
  <c r="G6" i="66" s="1"/>
  <c r="F7" i="66"/>
  <c r="H7" i="66" s="1"/>
  <c r="G97" i="66"/>
  <c r="G13" i="66"/>
  <c r="G15" i="66"/>
  <c r="G17" i="66"/>
  <c r="G19" i="66"/>
  <c r="G21" i="66"/>
  <c r="G23" i="66"/>
  <c r="G25" i="66"/>
  <c r="G27" i="66"/>
  <c r="G29" i="66"/>
  <c r="G31" i="66"/>
  <c r="G33" i="66"/>
  <c r="G35" i="66"/>
  <c r="G37" i="66"/>
  <c r="G39" i="66"/>
  <c r="G41" i="66"/>
  <c r="G43" i="66"/>
  <c r="G45" i="66"/>
  <c r="G48" i="66"/>
  <c r="G50" i="66"/>
  <c r="G52" i="66"/>
  <c r="G54" i="66"/>
  <c r="G56" i="66"/>
  <c r="G58" i="66"/>
  <c r="G60" i="66"/>
  <c r="G62" i="66"/>
  <c r="G64" i="66"/>
  <c r="G66" i="66"/>
  <c r="G68" i="66"/>
  <c r="G70" i="66"/>
  <c r="G72" i="66"/>
  <c r="G74" i="66"/>
  <c r="G76" i="66"/>
  <c r="G78" i="66"/>
  <c r="G80" i="66"/>
  <c r="G82" i="66"/>
  <c r="G84" i="66"/>
  <c r="G86" i="66"/>
  <c r="G90" i="66"/>
  <c r="G92" i="66"/>
  <c r="G94" i="66"/>
  <c r="G96" i="66"/>
  <c r="H13" i="66"/>
  <c r="I13" i="66" s="1"/>
  <c r="G12" i="66"/>
  <c r="G14" i="66"/>
  <c r="G16" i="66"/>
  <c r="G18" i="66"/>
  <c r="G20" i="66"/>
  <c r="G24" i="66"/>
  <c r="G26" i="66"/>
  <c r="G28" i="66"/>
  <c r="G30" i="66"/>
  <c r="G32" i="66"/>
  <c r="G34" i="66"/>
  <c r="G36" i="66"/>
  <c r="G38" i="66"/>
  <c r="G40" i="66"/>
  <c r="G42" i="66"/>
  <c r="G44" i="66"/>
  <c r="G47" i="66"/>
  <c r="G49" i="66"/>
  <c r="G51" i="66"/>
  <c r="G53" i="66"/>
  <c r="G55" i="66"/>
  <c r="G57" i="66"/>
  <c r="G59" i="66"/>
  <c r="G61" i="66"/>
  <c r="G63" i="66"/>
  <c r="G65" i="66"/>
  <c r="G69" i="66"/>
  <c r="G71" i="66"/>
  <c r="G73" i="66"/>
  <c r="G75" i="66"/>
  <c r="G77" i="66"/>
  <c r="G79" i="66"/>
  <c r="G81" i="66"/>
  <c r="G83" i="66"/>
  <c r="G85" i="66"/>
  <c r="G87" i="66"/>
  <c r="G89" i="66"/>
  <c r="G91" i="66"/>
  <c r="G93" i="66"/>
  <c r="G95" i="66"/>
  <c r="F7" i="65"/>
  <c r="H7" i="65" s="1"/>
  <c r="G13" i="65"/>
  <c r="F6" i="65"/>
  <c r="G6" i="65" s="1"/>
  <c r="H13" i="65"/>
  <c r="I34" i="65" s="1"/>
  <c r="G15" i="65"/>
  <c r="G19" i="65"/>
  <c r="G23" i="65"/>
  <c r="G27" i="65"/>
  <c r="G31" i="65"/>
  <c r="G35" i="65"/>
  <c r="G39" i="65"/>
  <c r="G44" i="65"/>
  <c r="G49" i="65"/>
  <c r="G54" i="65"/>
  <c r="G58" i="65"/>
  <c r="G62" i="65"/>
  <c r="G66" i="65"/>
  <c r="G70" i="65"/>
  <c r="G74" i="65"/>
  <c r="G79" i="65"/>
  <c r="G83" i="65"/>
  <c r="G87" i="65"/>
  <c r="G91" i="65"/>
  <c r="G95" i="65"/>
  <c r="G17" i="65"/>
  <c r="G21" i="65"/>
  <c r="G25" i="65"/>
  <c r="G29" i="65"/>
  <c r="G33" i="65"/>
  <c r="G37" i="65"/>
  <c r="G41" i="65"/>
  <c r="G47" i="65"/>
  <c r="G51" i="65"/>
  <c r="G56" i="65"/>
  <c r="G60" i="65"/>
  <c r="G64" i="65"/>
  <c r="G68" i="65"/>
  <c r="G72" i="65"/>
  <c r="G77" i="65"/>
  <c r="G81" i="65"/>
  <c r="G85" i="65"/>
  <c r="G89" i="65"/>
  <c r="G93" i="65"/>
  <c r="G97" i="65"/>
  <c r="I26" i="65"/>
  <c r="I49" i="65"/>
  <c r="I66" i="65"/>
  <c r="I61" i="65"/>
  <c r="I16" i="65"/>
  <c r="I24" i="65"/>
  <c r="I32" i="65"/>
  <c r="I92" i="65"/>
  <c r="I69" i="65"/>
  <c r="I21" i="65"/>
  <c r="I29" i="65"/>
  <c r="I89" i="65"/>
  <c r="I97" i="65"/>
  <c r="G12" i="65"/>
  <c r="G14" i="65"/>
  <c r="G16" i="65"/>
  <c r="G18" i="65"/>
  <c r="G20" i="65"/>
  <c r="G22" i="65"/>
  <c r="G24" i="65"/>
  <c r="G26" i="65"/>
  <c r="G28" i="65"/>
  <c r="G30" i="65"/>
  <c r="G32" i="65"/>
  <c r="G34" i="65"/>
  <c r="G36" i="65"/>
  <c r="G38" i="65"/>
  <c r="G40" i="65"/>
  <c r="G42" i="65"/>
  <c r="G45" i="65"/>
  <c r="G48" i="65"/>
  <c r="G50" i="65"/>
  <c r="G53" i="65"/>
  <c r="G55" i="65"/>
  <c r="G57" i="65"/>
  <c r="G59" i="65"/>
  <c r="G61" i="65"/>
  <c r="G63" i="65"/>
  <c r="G65" i="65"/>
  <c r="G67" i="65"/>
  <c r="G69" i="65"/>
  <c r="G71" i="65"/>
  <c r="G73" i="65"/>
  <c r="G76" i="65"/>
  <c r="G78" i="65"/>
  <c r="G80" i="65"/>
  <c r="G82" i="65"/>
  <c r="G84" i="65"/>
  <c r="G86" i="65"/>
  <c r="G88" i="65"/>
  <c r="G90" i="65"/>
  <c r="G92" i="65"/>
  <c r="G94" i="65"/>
  <c r="G96" i="65"/>
  <c r="F8" i="65"/>
  <c r="H8" i="65" s="1"/>
  <c r="E6" i="49"/>
  <c r="D6" i="49"/>
  <c r="E6" i="50"/>
  <c r="D6" i="50"/>
  <c r="E6" i="51"/>
  <c r="D6" i="51"/>
  <c r="E6" i="61"/>
  <c r="D6" i="61"/>
  <c r="E6" i="42"/>
  <c r="D6" i="42"/>
  <c r="E6" i="43"/>
  <c r="D6" i="43"/>
  <c r="E6" i="44"/>
  <c r="D6" i="44"/>
  <c r="E6" i="62"/>
  <c r="D6" i="62"/>
  <c r="E6" i="35"/>
  <c r="D6" i="35"/>
  <c r="E6" i="36"/>
  <c r="D6" i="36"/>
  <c r="E6" i="37"/>
  <c r="D6" i="37"/>
  <c r="E6" i="63"/>
  <c r="D6" i="63"/>
  <c r="E6" i="28"/>
  <c r="D6" i="28"/>
  <c r="E6" i="29"/>
  <c r="D6" i="29"/>
  <c r="E6" i="30"/>
  <c r="D6" i="30"/>
  <c r="E6" i="64"/>
  <c r="D6" i="64"/>
  <c r="E7" i="49"/>
  <c r="D7" i="49"/>
  <c r="E7" i="50"/>
  <c r="D7" i="50"/>
  <c r="E7" i="51"/>
  <c r="D7" i="51"/>
  <c r="E7" i="61"/>
  <c r="D7" i="61"/>
  <c r="E7" i="42"/>
  <c r="D7" i="42"/>
  <c r="E7" i="43"/>
  <c r="D7" i="43"/>
  <c r="E7" i="44"/>
  <c r="D7" i="44"/>
  <c r="E7" i="62"/>
  <c r="D7" i="62"/>
  <c r="E7" i="35"/>
  <c r="D7" i="35"/>
  <c r="E7" i="36"/>
  <c r="D7" i="36"/>
  <c r="E7" i="37"/>
  <c r="D7" i="37"/>
  <c r="E7" i="63"/>
  <c r="D7" i="63"/>
  <c r="E7" i="28"/>
  <c r="D7" i="28"/>
  <c r="E7" i="29"/>
  <c r="D7" i="29"/>
  <c r="E7" i="30"/>
  <c r="D7" i="30"/>
  <c r="E7" i="64"/>
  <c r="D7" i="64"/>
  <c r="M237" i="22" l="1"/>
  <c r="P23" i="22"/>
  <c r="P237" i="22"/>
  <c r="N99" i="22"/>
  <c r="V182" i="22"/>
  <c r="Y180" i="22"/>
  <c r="Q224" i="22"/>
  <c r="Q235" i="22"/>
  <c r="AB245" i="22"/>
  <c r="AB180" i="22"/>
  <c r="N23" i="22"/>
  <c r="N86" i="22"/>
  <c r="V224" i="22"/>
  <c r="P99" i="22"/>
  <c r="M99" i="22"/>
  <c r="Q99" i="22" s="1"/>
  <c r="J99" i="22"/>
  <c r="Q107" i="22"/>
  <c r="Q85" i="22"/>
  <c r="L99" i="22"/>
  <c r="H118" i="22"/>
  <c r="D70" i="22"/>
  <c r="D125" i="22"/>
  <c r="L74" i="22"/>
  <c r="E153" i="22"/>
  <c r="O67" i="22"/>
  <c r="E132" i="22"/>
  <c r="D208" i="22"/>
  <c r="O46" i="22"/>
  <c r="E208" i="22"/>
  <c r="H132" i="22"/>
  <c r="M123" i="22"/>
  <c r="L143" i="22"/>
  <c r="H215" i="22"/>
  <c r="P212" i="22"/>
  <c r="G146" i="22"/>
  <c r="O40" i="22"/>
  <c r="O206" i="22"/>
  <c r="O53" i="22"/>
  <c r="L205" i="22"/>
  <c r="M137" i="22"/>
  <c r="G70" i="22"/>
  <c r="D146" i="22"/>
  <c r="F118" i="22"/>
  <c r="D215" i="22"/>
  <c r="H77" i="22"/>
  <c r="F146" i="22"/>
  <c r="H63" i="22"/>
  <c r="F153" i="22"/>
  <c r="O144" i="22"/>
  <c r="E70" i="22"/>
  <c r="L151" i="22"/>
  <c r="G215" i="22"/>
  <c r="D56" i="22"/>
  <c r="L150" i="22"/>
  <c r="E49" i="22"/>
  <c r="F160" i="22"/>
  <c r="H42" i="22"/>
  <c r="H49" i="22"/>
  <c r="F49" i="22"/>
  <c r="P116" i="22"/>
  <c r="F208" i="22"/>
  <c r="H208" i="22"/>
  <c r="P68" i="22"/>
  <c r="D153" i="22"/>
  <c r="G42" i="22"/>
  <c r="E146" i="22"/>
  <c r="G139" i="22"/>
  <c r="F139" i="22"/>
  <c r="H146" i="22"/>
  <c r="M60" i="22"/>
  <c r="E118" i="22"/>
  <c r="O130" i="22"/>
  <c r="E56" i="22"/>
  <c r="M115" i="22"/>
  <c r="G63" i="22"/>
  <c r="D132" i="22"/>
  <c r="F56" i="22"/>
  <c r="G201" i="22"/>
  <c r="L61" i="22"/>
  <c r="M157" i="22"/>
  <c r="L199" i="22"/>
  <c r="G132" i="22"/>
  <c r="F125" i="22"/>
  <c r="D118" i="22"/>
  <c r="P129" i="22"/>
  <c r="M136" i="22"/>
  <c r="G160" i="22"/>
  <c r="L47" i="22"/>
  <c r="F77" i="22"/>
  <c r="H201" i="22"/>
  <c r="P75" i="22"/>
  <c r="H139" i="22"/>
  <c r="D63" i="22"/>
  <c r="E42" i="22"/>
  <c r="L39" i="22"/>
  <c r="M158" i="22"/>
  <c r="M122" i="22"/>
  <c r="O54" i="22"/>
  <c r="F132" i="22"/>
  <c r="G49" i="22"/>
  <c r="F70" i="22"/>
  <c r="H160" i="22"/>
  <c r="L213" i="22"/>
  <c r="M47" i="22"/>
  <c r="N40" i="22"/>
  <c r="P40" i="22"/>
  <c r="M144" i="22"/>
  <c r="N47" i="22"/>
  <c r="O61" i="22"/>
  <c r="V60" i="22"/>
  <c r="Z60" i="22" s="1"/>
  <c r="M75" i="22"/>
  <c r="M213" i="22"/>
  <c r="M143" i="22"/>
  <c r="O212" i="22"/>
  <c r="N54" i="22"/>
  <c r="P157" i="22"/>
  <c r="M53" i="22"/>
  <c r="M116" i="22"/>
  <c r="V198" i="22"/>
  <c r="W198" i="22" s="1" a="1"/>
  <c r="W198" i="22" s="1"/>
  <c r="N123" i="22"/>
  <c r="L67" i="22"/>
  <c r="N157" i="22"/>
  <c r="N212" i="22"/>
  <c r="L212" i="22"/>
  <c r="L46" i="22"/>
  <c r="P213" i="22"/>
  <c r="O157" i="22"/>
  <c r="M212" i="22"/>
  <c r="L53" i="22"/>
  <c r="V143" i="22"/>
  <c r="N137" i="22"/>
  <c r="L137" i="22"/>
  <c r="P60" i="22"/>
  <c r="N75" i="22"/>
  <c r="O116" i="22"/>
  <c r="M54" i="22"/>
  <c r="O60" i="22"/>
  <c r="P151" i="22"/>
  <c r="V158" i="22"/>
  <c r="Z158" i="22" s="1"/>
  <c r="O75" i="22"/>
  <c r="M40" i="22"/>
  <c r="V151" i="22"/>
  <c r="L68" i="22"/>
  <c r="N150" i="22"/>
  <c r="V144" i="22"/>
  <c r="Z144" i="22" s="1"/>
  <c r="P47" i="22"/>
  <c r="V39" i="22"/>
  <c r="W39" i="22" s="1" a="1"/>
  <c r="W39" i="22" s="1"/>
  <c r="N68" i="22"/>
  <c r="L136" i="22"/>
  <c r="P130" i="22"/>
  <c r="L116" i="22"/>
  <c r="V74" i="22"/>
  <c r="L122" i="22"/>
  <c r="P158" i="22"/>
  <c r="P150" i="22"/>
  <c r="P137" i="22"/>
  <c r="L115" i="22"/>
  <c r="V116" i="22"/>
  <c r="M206" i="22"/>
  <c r="V47" i="22"/>
  <c r="P115" i="22"/>
  <c r="V53" i="22"/>
  <c r="W53" i="22" s="1" a="1"/>
  <c r="W53" i="22" s="1"/>
  <c r="N130" i="22"/>
  <c r="V40" i="22"/>
  <c r="W40" i="22" s="1" a="1"/>
  <c r="W40" i="22" s="1"/>
  <c r="V46" i="22"/>
  <c r="O137" i="22"/>
  <c r="P206" i="22"/>
  <c r="O74" i="22"/>
  <c r="L130" i="22"/>
  <c r="O150" i="22"/>
  <c r="M74" i="22"/>
  <c r="Z182" i="22"/>
  <c r="Y182" i="22"/>
  <c r="W182" i="22" a="1"/>
  <c r="W182" i="22" s="1"/>
  <c r="AC182" i="22"/>
  <c r="AB182" i="22"/>
  <c r="Y224" i="22"/>
  <c r="W224" i="22" a="1"/>
  <c r="W224" i="22" s="1"/>
  <c r="AC224" i="22"/>
  <c r="AB224" i="22"/>
  <c r="Z224" i="22"/>
  <c r="AB17" i="22"/>
  <c r="W17" i="22" a="1"/>
  <c r="W17" i="22" s="1"/>
  <c r="AC17" i="22"/>
  <c r="Z17" i="22"/>
  <c r="Y17" i="22"/>
  <c r="AB176" i="22"/>
  <c r="W176" i="22" a="1"/>
  <c r="W176" i="22" s="1"/>
  <c r="AC176" i="22"/>
  <c r="Z176" i="22"/>
  <c r="Y176" i="22"/>
  <c r="T207" i="22"/>
  <c r="AA207" i="22"/>
  <c r="I41" i="22"/>
  <c r="R238" i="22"/>
  <c r="U152" i="22"/>
  <c r="U69" i="22"/>
  <c r="K198" i="22"/>
  <c r="J198" i="22"/>
  <c r="U214" i="22"/>
  <c r="K67" i="22"/>
  <c r="J67" i="22"/>
  <c r="AB86" i="22"/>
  <c r="Z86" i="22"/>
  <c r="AC86" i="22"/>
  <c r="Y86" i="22"/>
  <c r="W86" i="22" a="1"/>
  <c r="W86" i="22" s="1"/>
  <c r="J32" i="22"/>
  <c r="K32" i="22"/>
  <c r="N32" i="22"/>
  <c r="M32" i="22"/>
  <c r="P32" i="22"/>
  <c r="J205" i="22"/>
  <c r="K205" i="22"/>
  <c r="R76" i="22"/>
  <c r="R200" i="22"/>
  <c r="V23" i="22"/>
  <c r="H153" i="22"/>
  <c r="L129" i="22"/>
  <c r="U55" i="22"/>
  <c r="Q10" i="22"/>
  <c r="N198" i="22"/>
  <c r="K237" i="22"/>
  <c r="J237" i="22"/>
  <c r="O237" i="22"/>
  <c r="P67" i="22"/>
  <c r="L182" i="22"/>
  <c r="S131" i="22"/>
  <c r="X131" i="22"/>
  <c r="S69" i="22"/>
  <c r="X69" i="22"/>
  <c r="V231" i="22"/>
  <c r="I200" i="22"/>
  <c r="T24" i="22"/>
  <c r="AA24" i="22"/>
  <c r="V61" i="22"/>
  <c r="E201" i="22"/>
  <c r="Q108" i="22"/>
  <c r="U200" i="22"/>
  <c r="M68" i="22"/>
  <c r="J61" i="22"/>
  <c r="K61" i="22"/>
  <c r="V157" i="22"/>
  <c r="S238" i="22"/>
  <c r="D201" i="22"/>
  <c r="N116" i="22"/>
  <c r="K100" i="22"/>
  <c r="J100" i="22"/>
  <c r="V115" i="22"/>
  <c r="K130" i="22"/>
  <c r="J130" i="22"/>
  <c r="AA214" i="22"/>
  <c r="T214" i="22"/>
  <c r="S24" i="22"/>
  <c r="X24" i="22"/>
  <c r="K53" i="22"/>
  <c r="J53" i="22"/>
  <c r="V136" i="22"/>
  <c r="L32" i="22"/>
  <c r="O100" i="22"/>
  <c r="M39" i="22"/>
  <c r="N205" i="22"/>
  <c r="K46" i="22"/>
  <c r="J46" i="22"/>
  <c r="M198" i="22"/>
  <c r="K122" i="22"/>
  <c r="P122" i="22"/>
  <c r="O122" i="22"/>
  <c r="J122" i="22"/>
  <c r="K136" i="22"/>
  <c r="J136" i="22"/>
  <c r="R48" i="22"/>
  <c r="L54" i="22"/>
  <c r="AA183" i="22"/>
  <c r="T183" i="22"/>
  <c r="M205" i="22"/>
  <c r="AA124" i="22"/>
  <c r="R124" i="22"/>
  <c r="Q236" i="22"/>
  <c r="K137" i="22"/>
  <c r="J137" i="22"/>
  <c r="O68" i="22"/>
  <c r="AA138" i="22"/>
  <c r="T138" i="22"/>
  <c r="V212" i="22"/>
  <c r="W175" i="22" a="1"/>
  <c r="W175" i="22" s="1"/>
  <c r="AC175" i="22"/>
  <c r="AB175" i="22"/>
  <c r="Z175" i="22"/>
  <c r="Y175" i="22"/>
  <c r="N67" i="22"/>
  <c r="K143" i="22"/>
  <c r="J143" i="22"/>
  <c r="J47" i="22"/>
  <c r="K47" i="22"/>
  <c r="H56" i="22"/>
  <c r="E125" i="22"/>
  <c r="N46" i="22"/>
  <c r="U159" i="22"/>
  <c r="K116" i="22"/>
  <c r="J116" i="22"/>
  <c r="P61" i="22"/>
  <c r="V54" i="22"/>
  <c r="K191" i="22"/>
  <c r="J191" i="22"/>
  <c r="O191" i="22"/>
  <c r="M191" i="22"/>
  <c r="P191" i="22"/>
  <c r="N191" i="22"/>
  <c r="Q191" i="22" s="1"/>
  <c r="W98" i="22" a="1"/>
  <c r="W98" i="22" s="1"/>
  <c r="AC98" i="22"/>
  <c r="AB98" i="22"/>
  <c r="Z98" i="22"/>
  <c r="Y98" i="22"/>
  <c r="AC168" i="22"/>
  <c r="AB168" i="22"/>
  <c r="Z168" i="22"/>
  <c r="Y168" i="22"/>
  <c r="W168" i="22" a="1"/>
  <c r="W168" i="22" s="1"/>
  <c r="I159" i="22"/>
  <c r="R159" i="22"/>
  <c r="U62" i="22"/>
  <c r="K60" i="22"/>
  <c r="J60" i="22"/>
  <c r="R117" i="22"/>
  <c r="K151" i="22"/>
  <c r="J151" i="22"/>
  <c r="K17" i="22"/>
  <c r="J17" i="22"/>
  <c r="L17" i="22"/>
  <c r="M17" i="22"/>
  <c r="P17" i="22"/>
  <c r="AC9" i="22"/>
  <c r="W9" i="22" a="1"/>
  <c r="W9" i="22" s="1"/>
  <c r="AB9" i="22"/>
  <c r="Z9" i="22"/>
  <c r="Y9" i="22"/>
  <c r="R138" i="22"/>
  <c r="J150" i="22"/>
  <c r="K150" i="22"/>
  <c r="U183" i="22"/>
  <c r="I48" i="22"/>
  <c r="I138" i="22"/>
  <c r="AA159" i="22"/>
  <c r="T159" i="22"/>
  <c r="M46" i="22"/>
  <c r="J54" i="22"/>
  <c r="K54" i="22"/>
  <c r="AA41" i="22"/>
  <c r="T41" i="22"/>
  <c r="R207" i="22"/>
  <c r="V122" i="22"/>
  <c r="N53" i="22"/>
  <c r="U131" i="22"/>
  <c r="K144" i="22"/>
  <c r="J144" i="22"/>
  <c r="D139" i="22"/>
  <c r="N60" i="22"/>
  <c r="U41" i="22"/>
  <c r="K74" i="22"/>
  <c r="J74" i="22"/>
  <c r="V130" i="22"/>
  <c r="I145" i="22"/>
  <c r="D49" i="22"/>
  <c r="O32" i="22"/>
  <c r="K213" i="22"/>
  <c r="J213" i="22"/>
  <c r="K86" i="22"/>
  <c r="J86" i="22"/>
  <c r="M86" i="22"/>
  <c r="O86" i="22"/>
  <c r="AA145" i="22"/>
  <c r="T145" i="22"/>
  <c r="X145" i="22"/>
  <c r="S145" i="22"/>
  <c r="M150" i="22"/>
  <c r="U145" i="22"/>
  <c r="K182" i="22"/>
  <c r="J182" i="22"/>
  <c r="M182" i="22"/>
  <c r="AA117" i="22"/>
  <c r="T117" i="22"/>
  <c r="V199" i="22"/>
  <c r="K199" i="22"/>
  <c r="J199" i="22"/>
  <c r="V213" i="22"/>
  <c r="X124" i="22"/>
  <c r="T124" i="22"/>
  <c r="S124" i="22"/>
  <c r="I152" i="22"/>
  <c r="R41" i="22"/>
  <c r="AA55" i="22"/>
  <c r="T55" i="22"/>
  <c r="Q181" i="22"/>
  <c r="O39" i="22"/>
  <c r="V205" i="22"/>
  <c r="P39" i="22"/>
  <c r="S138" i="22"/>
  <c r="X138" i="22"/>
  <c r="I76" i="22"/>
  <c r="AA48" i="22"/>
  <c r="T48" i="22"/>
  <c r="K246" i="22"/>
  <c r="J246" i="22"/>
  <c r="M246" i="22"/>
  <c r="Q246" i="22" s="1"/>
  <c r="N246" i="22"/>
  <c r="O246" i="22"/>
  <c r="P246" i="22"/>
  <c r="S41" i="22"/>
  <c r="X41" i="22"/>
  <c r="P54" i="22"/>
  <c r="K40" i="22"/>
  <c r="J40" i="22"/>
  <c r="Q98" i="22"/>
  <c r="L86" i="22"/>
  <c r="O143" i="22"/>
  <c r="W93" i="22" a="1"/>
  <c r="W93" i="22" s="1"/>
  <c r="AC93" i="22"/>
  <c r="AB93" i="22"/>
  <c r="Z93" i="22"/>
  <c r="Y93" i="22"/>
  <c r="N143" i="22"/>
  <c r="K75" i="22"/>
  <c r="J75" i="22"/>
  <c r="R152" i="22"/>
  <c r="N61" i="22"/>
  <c r="P143" i="22"/>
  <c r="I24" i="22"/>
  <c r="N24" i="22" s="1"/>
  <c r="M100" i="22"/>
  <c r="Q100" i="22" s="1"/>
  <c r="K129" i="22"/>
  <c r="J129" i="22"/>
  <c r="R214" i="22"/>
  <c r="K206" i="22"/>
  <c r="J206" i="22"/>
  <c r="V75" i="22"/>
  <c r="I55" i="22"/>
  <c r="P182" i="22"/>
  <c r="S207" i="22"/>
  <c r="X207" i="22"/>
  <c r="I124" i="22"/>
  <c r="X159" i="22"/>
  <c r="S159" i="22"/>
  <c r="Z92" i="22"/>
  <c r="Y92" i="22"/>
  <c r="AC92" i="22"/>
  <c r="AB92" i="22"/>
  <c r="W92" i="22" a="1"/>
  <c r="W92" i="22" s="1"/>
  <c r="L60" i="22"/>
  <c r="E215" i="22"/>
  <c r="W16" i="22" a="1"/>
  <c r="W16" i="22" s="1"/>
  <c r="AC16" i="22"/>
  <c r="AB16" i="22"/>
  <c r="Z16" i="22"/>
  <c r="Y16" i="22"/>
  <c r="U117" i="22"/>
  <c r="V32" i="22"/>
  <c r="E77" i="22"/>
  <c r="O17" i="22"/>
  <c r="N122" i="22"/>
  <c r="M129" i="22"/>
  <c r="F42" i="22"/>
  <c r="K115" i="22"/>
  <c r="J115" i="22"/>
  <c r="AC181" i="22"/>
  <c r="AB181" i="22"/>
  <c r="Z181" i="22"/>
  <c r="Y181" i="22"/>
  <c r="W181" i="22" a="1"/>
  <c r="W181" i="22" s="1"/>
  <c r="I183" i="22"/>
  <c r="O183" i="22" s="1"/>
  <c r="N151" i="22"/>
  <c r="K158" i="22"/>
  <c r="J158" i="22"/>
  <c r="L158" i="22"/>
  <c r="N17" i="22"/>
  <c r="M151" i="22"/>
  <c r="R183" i="22"/>
  <c r="V183" i="22" s="1"/>
  <c r="N182" i="22"/>
  <c r="S55" i="22"/>
  <c r="X55" i="22"/>
  <c r="L144" i="22"/>
  <c r="X62" i="22"/>
  <c r="S62" i="22"/>
  <c r="M67" i="22"/>
  <c r="N136" i="22"/>
  <c r="T69" i="22"/>
  <c r="AA69" i="22"/>
  <c r="Q16" i="22"/>
  <c r="M130" i="22"/>
  <c r="N39" i="22"/>
  <c r="P144" i="22"/>
  <c r="O115" i="22"/>
  <c r="V137" i="22"/>
  <c r="U48" i="22"/>
  <c r="AB223" i="22"/>
  <c r="Z223" i="22"/>
  <c r="Y223" i="22"/>
  <c r="W223" i="22" a="1"/>
  <c r="W223" i="22" s="1"/>
  <c r="AC223" i="22"/>
  <c r="X214" i="22"/>
  <c r="S214" i="22"/>
  <c r="S117" i="22"/>
  <c r="X117" i="22"/>
  <c r="D42" i="22"/>
  <c r="V123" i="22"/>
  <c r="S48" i="22"/>
  <c r="X48" i="22"/>
  <c r="G118" i="22"/>
  <c r="F215" i="22"/>
  <c r="N144" i="22"/>
  <c r="L75" i="22"/>
  <c r="V150" i="22"/>
  <c r="P136" i="22"/>
  <c r="V100" i="22"/>
  <c r="I238" i="22"/>
  <c r="M238" i="22" s="1"/>
  <c r="AA76" i="22"/>
  <c r="T76" i="22"/>
  <c r="O205" i="22"/>
  <c r="R62" i="22"/>
  <c r="N206" i="22"/>
  <c r="P205" i="22"/>
  <c r="K68" i="22"/>
  <c r="J68" i="22"/>
  <c r="K176" i="22"/>
  <c r="J176" i="22"/>
  <c r="L176" i="22"/>
  <c r="Q176" i="22" s="1"/>
  <c r="M176" i="22"/>
  <c r="N176" i="22"/>
  <c r="P176" i="22"/>
  <c r="AA131" i="22"/>
  <c r="T131" i="22"/>
  <c r="V129" i="22"/>
  <c r="I117" i="22"/>
  <c r="AA152" i="22"/>
  <c r="T152" i="22"/>
  <c r="O199" i="22"/>
  <c r="E160" i="22"/>
  <c r="G153" i="22"/>
  <c r="R145" i="22"/>
  <c r="J123" i="22"/>
  <c r="O123" i="22"/>
  <c r="P123" i="22"/>
  <c r="K123" i="22"/>
  <c r="AA200" i="22"/>
  <c r="T200" i="22"/>
  <c r="X200" i="22"/>
  <c r="S200" i="22"/>
  <c r="G208" i="22"/>
  <c r="V67" i="22"/>
  <c r="N129" i="22"/>
  <c r="N237" i="22"/>
  <c r="Q237" i="22" s="1"/>
  <c r="E139" i="22"/>
  <c r="P46" i="22"/>
  <c r="Q97" i="22"/>
  <c r="N115" i="22"/>
  <c r="L40" i="22"/>
  <c r="S76" i="22"/>
  <c r="X76" i="22"/>
  <c r="Q9" i="22"/>
  <c r="J212" i="22"/>
  <c r="K212" i="22"/>
  <c r="U76" i="22"/>
  <c r="N213" i="22"/>
  <c r="D77" i="22"/>
  <c r="Q168" i="22"/>
  <c r="Z246" i="22"/>
  <c r="Y246" i="22"/>
  <c r="W246" i="22" a="1"/>
  <c r="W246" i="22" s="1"/>
  <c r="AC246" i="22"/>
  <c r="AB246" i="22"/>
  <c r="W237" i="22" a="1"/>
  <c r="W237" i="22" s="1"/>
  <c r="AC237" i="22"/>
  <c r="AB237" i="22"/>
  <c r="Z237" i="22"/>
  <c r="Y237" i="22"/>
  <c r="R55" i="22"/>
  <c r="X183" i="22"/>
  <c r="S183" i="22"/>
  <c r="Z169" i="22"/>
  <c r="Y169" i="22"/>
  <c r="W169" i="22" a="1"/>
  <c r="W169" i="22" s="1"/>
  <c r="AC169" i="22"/>
  <c r="AB169" i="22"/>
  <c r="X152" i="22"/>
  <c r="S152" i="22"/>
  <c r="I62" i="22"/>
  <c r="K39" i="22"/>
  <c r="J39" i="22"/>
  <c r="P100" i="22"/>
  <c r="K169" i="22"/>
  <c r="J169" i="22"/>
  <c r="M169" i="22"/>
  <c r="O169" i="22"/>
  <c r="P169" i="22"/>
  <c r="N169" i="22"/>
  <c r="U207" i="22"/>
  <c r="L206" i="22"/>
  <c r="U24" i="22"/>
  <c r="O129" i="22"/>
  <c r="N199" i="22"/>
  <c r="I69" i="22"/>
  <c r="V206" i="22"/>
  <c r="R131" i="22"/>
  <c r="W235" i="22" a="1"/>
  <c r="W235" i="22" s="1"/>
  <c r="AC235" i="22"/>
  <c r="AB235" i="22"/>
  <c r="Z235" i="22"/>
  <c r="Y235" i="22"/>
  <c r="I207" i="22"/>
  <c r="AA62" i="22"/>
  <c r="T62" i="22"/>
  <c r="P199" i="22"/>
  <c r="I131" i="22"/>
  <c r="H70" i="22"/>
  <c r="P53" i="22"/>
  <c r="O151" i="22"/>
  <c r="G77" i="22"/>
  <c r="V99" i="22"/>
  <c r="L123" i="22"/>
  <c r="O198" i="22"/>
  <c r="AA238" i="22"/>
  <c r="O136" i="22"/>
  <c r="R69" i="22"/>
  <c r="K231" i="22"/>
  <c r="J231" i="22"/>
  <c r="L231" i="22"/>
  <c r="P231" i="22"/>
  <c r="N231" i="22"/>
  <c r="O231" i="22"/>
  <c r="L198" i="22"/>
  <c r="O158" i="22"/>
  <c r="E63" i="22"/>
  <c r="N158" i="22"/>
  <c r="Q21" i="22"/>
  <c r="G56" i="22"/>
  <c r="Z107" i="22"/>
  <c r="Y107" i="22"/>
  <c r="W107" i="22" a="1"/>
  <c r="W107" i="22" s="1"/>
  <c r="AC107" i="22"/>
  <c r="AB107" i="22"/>
  <c r="M199" i="22"/>
  <c r="N74" i="22"/>
  <c r="P198" i="22"/>
  <c r="I214" i="22"/>
  <c r="V68" i="22"/>
  <c r="P74" i="22"/>
  <c r="O213" i="22"/>
  <c r="K23" i="22"/>
  <c r="J23" i="22"/>
  <c r="L23" i="22"/>
  <c r="Q23" i="22" s="1"/>
  <c r="K157" i="22"/>
  <c r="J157" i="22"/>
  <c r="L157" i="22"/>
  <c r="F63" i="22"/>
  <c r="U138" i="22"/>
  <c r="I39" i="65"/>
  <c r="I31" i="65"/>
  <c r="I15" i="65"/>
  <c r="I72" i="65"/>
  <c r="I42" i="65"/>
  <c r="I64" i="65"/>
  <c r="I67" i="65"/>
  <c r="I18" i="65"/>
  <c r="I48" i="65"/>
  <c r="I56" i="65"/>
  <c r="I59" i="65"/>
  <c r="I83" i="65"/>
  <c r="I22" i="65"/>
  <c r="I84" i="65"/>
  <c r="I37" i="65"/>
  <c r="I50" i="65"/>
  <c r="I74" i="65"/>
  <c r="I57" i="65"/>
  <c r="I91" i="68"/>
  <c r="I21" i="68"/>
  <c r="I88" i="68"/>
  <c r="I95" i="68"/>
  <c r="I85" i="68"/>
  <c r="I84" i="68"/>
  <c r="I71" i="68"/>
  <c r="I57" i="68"/>
  <c r="I45" i="68"/>
  <c r="I29" i="68"/>
  <c r="I89" i="68"/>
  <c r="I20" i="68"/>
  <c r="I86" i="68"/>
  <c r="I66" i="68"/>
  <c r="I64" i="68"/>
  <c r="I63" i="68"/>
  <c r="I61" i="68"/>
  <c r="I49" i="68"/>
  <c r="I31" i="68"/>
  <c r="I12" i="68"/>
  <c r="I54" i="68"/>
  <c r="I53" i="68"/>
  <c r="I51" i="68"/>
  <c r="I50" i="68"/>
  <c r="I32" i="68"/>
  <c r="I22" i="68"/>
  <c r="I40" i="68"/>
  <c r="I39" i="68"/>
  <c r="I37" i="68"/>
  <c r="I33" i="68"/>
  <c r="I23" i="68"/>
  <c r="I90" i="68"/>
  <c r="I79" i="68"/>
  <c r="I27" i="68"/>
  <c r="I26" i="68"/>
  <c r="I25" i="68"/>
  <c r="I24" i="68"/>
  <c r="I80" i="68"/>
  <c r="I67" i="68"/>
  <c r="I19" i="68"/>
  <c r="I15" i="68"/>
  <c r="I13" i="68"/>
  <c r="I92" i="68"/>
  <c r="I81" i="68"/>
  <c r="I69" i="68"/>
  <c r="I55" i="68"/>
  <c r="I97" i="68"/>
  <c r="I6" i="68"/>
  <c r="I94" i="68"/>
  <c r="I93" i="68"/>
  <c r="I83" i="68"/>
  <c r="I70" i="68"/>
  <c r="I56" i="68"/>
  <c r="I42" i="68"/>
  <c r="I78" i="68"/>
  <c r="I76" i="68"/>
  <c r="I73" i="68"/>
  <c r="I72" i="68"/>
  <c r="I59" i="68"/>
  <c r="I47" i="68"/>
  <c r="I30" i="68"/>
  <c r="I64" i="66"/>
  <c r="I12" i="66"/>
  <c r="H6" i="66"/>
  <c r="I78" i="66"/>
  <c r="I50" i="66"/>
  <c r="I65" i="66"/>
  <c r="I54" i="66"/>
  <c r="I79" i="66"/>
  <c r="I73" i="66"/>
  <c r="I32" i="66"/>
  <c r="I37" i="66"/>
  <c r="I48" i="66"/>
  <c r="I47" i="66"/>
  <c r="I57" i="66"/>
  <c r="I62" i="66"/>
  <c r="I77" i="66"/>
  <c r="I38" i="66"/>
  <c r="I63" i="66"/>
  <c r="I27" i="66"/>
  <c r="I26" i="66"/>
  <c r="I31" i="66"/>
  <c r="I41" i="66"/>
  <c r="I52" i="66"/>
  <c r="I45" i="66"/>
  <c r="I72" i="66"/>
  <c r="I53" i="66"/>
  <c r="I97" i="66"/>
  <c r="I16" i="66"/>
  <c r="I21" i="66"/>
  <c r="I15" i="66"/>
  <c r="I30" i="66"/>
  <c r="I40" i="66"/>
  <c r="I29" i="66"/>
  <c r="I61" i="66"/>
  <c r="I17" i="66"/>
  <c r="I68" i="66"/>
  <c r="I92" i="66"/>
  <c r="I91" i="66"/>
  <c r="I96" i="66"/>
  <c r="I82" i="66"/>
  <c r="I25" i="66"/>
  <c r="I24" i="66"/>
  <c r="I18" i="66"/>
  <c r="I56" i="66"/>
  <c r="I42" i="66"/>
  <c r="I93" i="66"/>
  <c r="I81" i="66"/>
  <c r="I86" i="66"/>
  <c r="I80" i="66"/>
  <c r="I95" i="66"/>
  <c r="I14" i="66"/>
  <c r="I94" i="66"/>
  <c r="I6" i="66"/>
  <c r="I44" i="66"/>
  <c r="I49" i="66"/>
  <c r="I55" i="66"/>
  <c r="I76" i="66"/>
  <c r="I70" i="66"/>
  <c r="I69" i="66"/>
  <c r="I90" i="66"/>
  <c r="I89" i="66"/>
  <c r="I83" i="66"/>
  <c r="I87" i="66"/>
  <c r="I28" i="66"/>
  <c r="I60" i="66"/>
  <c r="I75" i="66"/>
  <c r="I71" i="66"/>
  <c r="I36" i="66"/>
  <c r="I74" i="66"/>
  <c r="I66" i="66"/>
  <c r="I35" i="66"/>
  <c r="I51" i="66"/>
  <c r="I33" i="66"/>
  <c r="I39" i="66"/>
  <c r="I43" i="66"/>
  <c r="I59" i="66"/>
  <c r="I85" i="66"/>
  <c r="I20" i="66"/>
  <c r="I58" i="66"/>
  <c r="I84" i="66"/>
  <c r="I19" i="66"/>
  <c r="I34" i="66"/>
  <c r="I23" i="66"/>
  <c r="H6" i="65"/>
  <c r="I85" i="65"/>
  <c r="I51" i="65"/>
  <c r="I17" i="65"/>
  <c r="I80" i="65"/>
  <c r="I45" i="65"/>
  <c r="I12" i="65"/>
  <c r="I95" i="65"/>
  <c r="I62" i="65"/>
  <c r="I27" i="65"/>
  <c r="I90" i="65"/>
  <c r="I73" i="65"/>
  <c r="I81" i="65"/>
  <c r="I47" i="65"/>
  <c r="I13" i="65"/>
  <c r="I76" i="65"/>
  <c r="I40" i="65"/>
  <c r="I86" i="65"/>
  <c r="I91" i="65"/>
  <c r="I58" i="65"/>
  <c r="I23" i="65"/>
  <c r="I14" i="65"/>
  <c r="I77" i="65"/>
  <c r="I41" i="65"/>
  <c r="I6" i="65"/>
  <c r="I71" i="65"/>
  <c r="I36" i="65"/>
  <c r="I65" i="65"/>
  <c r="I87" i="65"/>
  <c r="I54" i="65"/>
  <c r="I19" i="65"/>
  <c r="I94" i="65"/>
  <c r="I78" i="65"/>
  <c r="I68" i="65"/>
  <c r="I33" i="65"/>
  <c r="I96" i="65"/>
  <c r="I63" i="65"/>
  <c r="I28" i="65"/>
  <c r="I53" i="65"/>
  <c r="I79" i="65"/>
  <c r="I44" i="65"/>
  <c r="I82" i="65"/>
  <c r="I38" i="65"/>
  <c r="I93" i="65"/>
  <c r="I60" i="65"/>
  <c r="I25" i="65"/>
  <c r="I88" i="65"/>
  <c r="I55" i="65"/>
  <c r="I20" i="65"/>
  <c r="I30" i="65"/>
  <c r="I70" i="65"/>
  <c r="I35" i="65"/>
  <c r="Q231" i="22" l="1"/>
  <c r="Q169" i="22"/>
  <c r="N183" i="22"/>
  <c r="O24" i="22"/>
  <c r="V24" i="22"/>
  <c r="P24" i="22"/>
  <c r="X70" i="22"/>
  <c r="U201" i="22"/>
  <c r="T201" i="22"/>
  <c r="S56" i="22"/>
  <c r="U42" i="22"/>
  <c r="S208" i="22"/>
  <c r="U215" i="22"/>
  <c r="AC144" i="22"/>
  <c r="AB158" i="22"/>
  <c r="Y40" i="22"/>
  <c r="Z40" i="22"/>
  <c r="AB40" i="22"/>
  <c r="AA70" i="22"/>
  <c r="R70" i="22"/>
  <c r="AC158" i="22"/>
  <c r="T70" i="22"/>
  <c r="X160" i="22"/>
  <c r="R56" i="22"/>
  <c r="X208" i="22"/>
  <c r="U146" i="22"/>
  <c r="R208" i="22"/>
  <c r="AA146" i="22"/>
  <c r="S118" i="22"/>
  <c r="S49" i="22"/>
  <c r="R153" i="22"/>
  <c r="T125" i="22"/>
  <c r="S70" i="22"/>
  <c r="T146" i="22"/>
  <c r="X125" i="22"/>
  <c r="U132" i="22"/>
  <c r="R146" i="22"/>
  <c r="X146" i="22"/>
  <c r="U160" i="22"/>
  <c r="S146" i="22"/>
  <c r="T132" i="22"/>
  <c r="I146" i="22"/>
  <c r="M146" i="22" s="1"/>
  <c r="T160" i="22"/>
  <c r="AA132" i="22"/>
  <c r="L124" i="22"/>
  <c r="L48" i="22"/>
  <c r="Z74" i="22"/>
  <c r="U49" i="22"/>
  <c r="T139" i="22"/>
  <c r="U139" i="22"/>
  <c r="M76" i="22"/>
  <c r="R49" i="22"/>
  <c r="O159" i="22"/>
  <c r="U63" i="22"/>
  <c r="AC198" i="22"/>
  <c r="O207" i="22"/>
  <c r="O62" i="22"/>
  <c r="X132" i="22"/>
  <c r="T215" i="22"/>
  <c r="L55" i="22"/>
  <c r="L41" i="22"/>
  <c r="Q137" i="22"/>
  <c r="W116" i="22" a="1"/>
  <c r="W116" i="22" s="1"/>
  <c r="Y151" i="22"/>
  <c r="W60" i="22" a="1"/>
  <c r="W60" i="22" s="1"/>
  <c r="AB47" i="22"/>
  <c r="P214" i="22"/>
  <c r="AA49" i="22"/>
  <c r="M131" i="22"/>
  <c r="T49" i="22"/>
  <c r="AA160" i="22"/>
  <c r="S132" i="22"/>
  <c r="I118" i="22"/>
  <c r="O118" i="22" s="1"/>
  <c r="X56" i="22"/>
  <c r="L200" i="22"/>
  <c r="Z46" i="22"/>
  <c r="X139" i="22"/>
  <c r="N145" i="22"/>
  <c r="M69" i="22"/>
  <c r="L152" i="22"/>
  <c r="S153" i="22"/>
  <c r="AA42" i="22"/>
  <c r="AC40" i="22"/>
  <c r="X153" i="22"/>
  <c r="R132" i="22"/>
  <c r="AC39" i="22"/>
  <c r="W158" i="22" a="1"/>
  <c r="W158" i="22" s="1"/>
  <c r="S201" i="22"/>
  <c r="I132" i="22"/>
  <c r="L132" i="22" s="1"/>
  <c r="X118" i="22"/>
  <c r="Z53" i="22"/>
  <c r="Q47" i="22"/>
  <c r="AB143" i="22"/>
  <c r="U208" i="22"/>
  <c r="N117" i="22"/>
  <c r="AA215" i="22"/>
  <c r="M138" i="22"/>
  <c r="R118" i="22"/>
  <c r="AB144" i="22"/>
  <c r="M55" i="22"/>
  <c r="W143" i="22" a="1"/>
  <c r="W143" i="22" s="1"/>
  <c r="AB53" i="22"/>
  <c r="Q40" i="22"/>
  <c r="P76" i="22"/>
  <c r="V55" i="22"/>
  <c r="AC55" i="22" s="1"/>
  <c r="Z198" i="22"/>
  <c r="AB198" i="22"/>
  <c r="Y60" i="22"/>
  <c r="Q68" i="22"/>
  <c r="I56" i="22"/>
  <c r="P56" i="22" s="1"/>
  <c r="AC60" i="22"/>
  <c r="AB60" i="22"/>
  <c r="W74" i="22" a="1"/>
  <c r="W74" i="22" s="1"/>
  <c r="Z47" i="22"/>
  <c r="AC74" i="22"/>
  <c r="W47" i="22" a="1"/>
  <c r="W47" i="22" s="1"/>
  <c r="Y74" i="22"/>
  <c r="Z39" i="22"/>
  <c r="AC53" i="22"/>
  <c r="Y53" i="22"/>
  <c r="Y116" i="22"/>
  <c r="N48" i="22"/>
  <c r="Q212" i="22"/>
  <c r="AB151" i="22"/>
  <c r="N76" i="22"/>
  <c r="Z151" i="22"/>
  <c r="AB46" i="22"/>
  <c r="AC151" i="22"/>
  <c r="Q143" i="22"/>
  <c r="Q61" i="22"/>
  <c r="Q53" i="22"/>
  <c r="W151" i="22" a="1"/>
  <c r="W151" i="22" s="1"/>
  <c r="N55" i="22"/>
  <c r="O48" i="22"/>
  <c r="Q157" i="22"/>
  <c r="L62" i="22"/>
  <c r="N200" i="22"/>
  <c r="Y198" i="22"/>
  <c r="AB74" i="22"/>
  <c r="W144" i="22" a="1"/>
  <c r="W144" i="22" s="1"/>
  <c r="V145" i="22"/>
  <c r="Y145" i="22" s="1"/>
  <c r="Y143" i="22"/>
  <c r="Y144" i="22"/>
  <c r="AC143" i="22"/>
  <c r="Y39" i="22"/>
  <c r="AC47" i="22"/>
  <c r="Q116" i="22"/>
  <c r="O200" i="22"/>
  <c r="P48" i="22"/>
  <c r="Y47" i="22"/>
  <c r="AA201" i="22"/>
  <c r="P138" i="22"/>
  <c r="I153" i="22"/>
  <c r="Q75" i="22"/>
  <c r="Z143" i="22"/>
  <c r="Q60" i="22"/>
  <c r="Y158" i="22"/>
  <c r="AB39" i="22"/>
  <c r="Q150" i="22"/>
  <c r="M41" i="22"/>
  <c r="Q206" i="22"/>
  <c r="N41" i="22"/>
  <c r="P41" i="22"/>
  <c r="O76" i="22"/>
  <c r="Q67" i="22"/>
  <c r="Q122" i="22"/>
  <c r="O41" i="22"/>
  <c r="U118" i="22"/>
  <c r="V214" i="22"/>
  <c r="AB214" i="22" s="1"/>
  <c r="L76" i="22"/>
  <c r="L69" i="22"/>
  <c r="Q115" i="22"/>
  <c r="N214" i="22"/>
  <c r="Z116" i="22"/>
  <c r="P207" i="22"/>
  <c r="Q130" i="22"/>
  <c r="AC46" i="22"/>
  <c r="W46" i="22" a="1"/>
  <c r="W46" i="22" s="1"/>
  <c r="Q74" i="22"/>
  <c r="Q123" i="22"/>
  <c r="V131" i="22"/>
  <c r="AB131" i="22" s="1"/>
  <c r="L117" i="22"/>
  <c r="Q151" i="22"/>
  <c r="Q205" i="22"/>
  <c r="Q39" i="22"/>
  <c r="Y46" i="22"/>
  <c r="Q199" i="22"/>
  <c r="L207" i="22"/>
  <c r="AB116" i="22"/>
  <c r="Q46" i="22"/>
  <c r="O138" i="22"/>
  <c r="Q136" i="22"/>
  <c r="V152" i="22"/>
  <c r="AC116" i="22"/>
  <c r="Q213" i="22"/>
  <c r="W24" i="22" a="1"/>
  <c r="W24" i="22" s="1"/>
  <c r="AC24" i="22"/>
  <c r="AB24" i="22"/>
  <c r="Z24" i="22"/>
  <c r="Y24" i="22"/>
  <c r="Z129" i="22"/>
  <c r="W129" i="22" a="1"/>
  <c r="W129" i="22" s="1"/>
  <c r="AC129" i="22"/>
  <c r="AB129" i="22"/>
  <c r="Y129" i="22"/>
  <c r="Z137" i="22"/>
  <c r="Y137" i="22"/>
  <c r="W137" i="22" a="1"/>
  <c r="W137" i="22" s="1"/>
  <c r="AC137" i="22"/>
  <c r="AB137" i="22"/>
  <c r="L159" i="22"/>
  <c r="K159" i="22"/>
  <c r="J159" i="22"/>
  <c r="I201" i="22"/>
  <c r="R63" i="22"/>
  <c r="AA77" i="22"/>
  <c r="T77" i="22"/>
  <c r="K69" i="22"/>
  <c r="J69" i="22"/>
  <c r="M145" i="22"/>
  <c r="R160" i="22"/>
  <c r="I160" i="22"/>
  <c r="O131" i="22"/>
  <c r="Y150" i="22"/>
  <c r="AB150" i="22"/>
  <c r="Z150" i="22"/>
  <c r="W150" i="22" a="1"/>
  <c r="W150" i="22" s="1"/>
  <c r="AC150" i="22"/>
  <c r="Y123" i="22"/>
  <c r="W123" i="22" a="1"/>
  <c r="W123" i="22" s="1"/>
  <c r="AC123" i="22"/>
  <c r="AB123" i="22"/>
  <c r="Z123" i="22"/>
  <c r="Q144" i="22"/>
  <c r="R77" i="22"/>
  <c r="K55" i="22"/>
  <c r="J55" i="22"/>
  <c r="O117" i="22"/>
  <c r="AC130" i="22"/>
  <c r="AB130" i="22"/>
  <c r="Z130" i="22"/>
  <c r="W130" i="22" a="1"/>
  <c r="W130" i="22" s="1"/>
  <c r="Y130" i="22"/>
  <c r="V138" i="22"/>
  <c r="AA125" i="22"/>
  <c r="R125" i="22"/>
  <c r="Z23" i="22"/>
  <c r="Y23" i="22"/>
  <c r="W23" i="22" a="1"/>
  <c r="W23" i="22" s="1"/>
  <c r="AC23" i="22"/>
  <c r="AB23" i="22"/>
  <c r="X201" i="22"/>
  <c r="K41" i="22"/>
  <c r="J41" i="22"/>
  <c r="R139" i="22"/>
  <c r="I42" i="22"/>
  <c r="AB32" i="22"/>
  <c r="Y32" i="22"/>
  <c r="AC32" i="22"/>
  <c r="Z32" i="22"/>
  <c r="W32" i="22" a="1"/>
  <c r="W32" i="22" s="1"/>
  <c r="R215" i="22"/>
  <c r="N159" i="22"/>
  <c r="J124" i="22"/>
  <c r="P124" i="22"/>
  <c r="O124" i="22"/>
  <c r="K124" i="22"/>
  <c r="N207" i="22"/>
  <c r="Q86" i="22"/>
  <c r="N138" i="22"/>
  <c r="P131" i="22"/>
  <c r="Y54" i="22"/>
  <c r="W54" i="22" a="1"/>
  <c r="W54" i="22" s="1"/>
  <c r="AC54" i="22"/>
  <c r="AB54" i="22"/>
  <c r="Z54" i="22"/>
  <c r="U56" i="22"/>
  <c r="AC115" i="22"/>
  <c r="AB115" i="22"/>
  <c r="Z115" i="22"/>
  <c r="Y115" i="22"/>
  <c r="W115" i="22" a="1"/>
  <c r="W115" i="22" s="1"/>
  <c r="AB157" i="22"/>
  <c r="Z157" i="22"/>
  <c r="Y157" i="22"/>
  <c r="AC157" i="22"/>
  <c r="W157" i="22" a="1"/>
  <c r="W157" i="22" s="1"/>
  <c r="P200" i="22"/>
  <c r="V200" i="22"/>
  <c r="S125" i="22"/>
  <c r="AC99" i="22"/>
  <c r="AB99" i="22"/>
  <c r="Z99" i="22"/>
  <c r="Y99" i="22"/>
  <c r="W99" i="22" a="1"/>
  <c r="W99" i="22" s="1"/>
  <c r="S63" i="22"/>
  <c r="X63" i="22"/>
  <c r="K62" i="22"/>
  <c r="J62" i="22"/>
  <c r="W75" i="22" a="1"/>
  <c r="W75" i="22" s="1"/>
  <c r="AC75" i="22"/>
  <c r="AB75" i="22"/>
  <c r="Z75" i="22"/>
  <c r="Y75" i="22"/>
  <c r="K138" i="22"/>
  <c r="J138" i="22"/>
  <c r="Q17" i="22"/>
  <c r="V117" i="22"/>
  <c r="K200" i="22"/>
  <c r="J200" i="22"/>
  <c r="M200" i="22"/>
  <c r="J152" i="22"/>
  <c r="K152" i="22"/>
  <c r="J145" i="22"/>
  <c r="K145" i="22"/>
  <c r="U153" i="22"/>
  <c r="AC68" i="22"/>
  <c r="AB68" i="22"/>
  <c r="Z68" i="22"/>
  <c r="Y68" i="22"/>
  <c r="W68" i="22" a="1"/>
  <c r="W68" i="22" s="1"/>
  <c r="J214" i="22"/>
  <c r="K214" i="22"/>
  <c r="J207" i="22"/>
  <c r="K207" i="22"/>
  <c r="Z206" i="22"/>
  <c r="AB206" i="22"/>
  <c r="W206" i="22" a="1"/>
  <c r="W206" i="22" s="1"/>
  <c r="AC206" i="22"/>
  <c r="Y206" i="22"/>
  <c r="I77" i="22"/>
  <c r="S215" i="22"/>
  <c r="X215" i="22"/>
  <c r="N62" i="22"/>
  <c r="U77" i="22"/>
  <c r="K183" i="22"/>
  <c r="J183" i="22"/>
  <c r="M183" i="22"/>
  <c r="P117" i="22"/>
  <c r="J24" i="22"/>
  <c r="K24" i="22"/>
  <c r="L24" i="22"/>
  <c r="M24" i="22"/>
  <c r="O55" i="22"/>
  <c r="N124" i="22"/>
  <c r="P145" i="22"/>
  <c r="L138" i="22"/>
  <c r="M117" i="22"/>
  <c r="Q54" i="22"/>
  <c r="R201" i="22"/>
  <c r="Z231" i="22"/>
  <c r="Y231" i="22"/>
  <c r="W231" i="22" a="1"/>
  <c r="W231" i="22" s="1"/>
  <c r="AC231" i="22"/>
  <c r="AB231" i="22"/>
  <c r="N131" i="22"/>
  <c r="S77" i="22"/>
  <c r="V76" i="22"/>
  <c r="R42" i="22"/>
  <c r="V69" i="22"/>
  <c r="O152" i="22"/>
  <c r="W183" i="22" a="1"/>
  <c r="W183" i="22" s="1"/>
  <c r="Z183" i="22"/>
  <c r="Y183" i="22"/>
  <c r="AC183" i="22"/>
  <c r="AB183" i="22"/>
  <c r="L214" i="22"/>
  <c r="N152" i="22"/>
  <c r="W67" i="22" a="1"/>
  <c r="W67" i="22" s="1"/>
  <c r="AC67" i="22"/>
  <c r="Z67" i="22"/>
  <c r="AB67" i="22"/>
  <c r="Y67" i="22"/>
  <c r="S139" i="22"/>
  <c r="AA118" i="22"/>
  <c r="T118" i="22"/>
  <c r="L183" i="22"/>
  <c r="X42" i="22"/>
  <c r="S42" i="22"/>
  <c r="Z122" i="22"/>
  <c r="AC122" i="22"/>
  <c r="AB122" i="22"/>
  <c r="Y122" i="22"/>
  <c r="W122" i="22" a="1"/>
  <c r="W122" i="22" s="1"/>
  <c r="P62" i="22"/>
  <c r="AC212" i="22"/>
  <c r="Y212" i="22"/>
  <c r="AB212" i="22"/>
  <c r="W212" i="22" a="1"/>
  <c r="W212" i="22" s="1"/>
  <c r="Z212" i="22"/>
  <c r="V124" i="22"/>
  <c r="V48" i="22"/>
  <c r="O214" i="22"/>
  <c r="Y61" i="22"/>
  <c r="AC61" i="22"/>
  <c r="AB61" i="22"/>
  <c r="Z61" i="22"/>
  <c r="W61" i="22" a="1"/>
  <c r="W61" i="22" s="1"/>
  <c r="Q182" i="22"/>
  <c r="P55" i="22"/>
  <c r="I63" i="22"/>
  <c r="T42" i="22"/>
  <c r="K131" i="22"/>
  <c r="J131" i="22"/>
  <c r="Q158" i="22"/>
  <c r="Q198" i="22"/>
  <c r="AA56" i="22"/>
  <c r="T56" i="22"/>
  <c r="U70" i="22"/>
  <c r="T208" i="22"/>
  <c r="AA208" i="22"/>
  <c r="AA153" i="22"/>
  <c r="T153" i="22"/>
  <c r="K117" i="22"/>
  <c r="J117" i="22"/>
  <c r="M62" i="22"/>
  <c r="K238" i="22"/>
  <c r="J238" i="22"/>
  <c r="L238" i="22"/>
  <c r="O238" i="22"/>
  <c r="P238" i="22"/>
  <c r="N238" i="22"/>
  <c r="M214" i="22"/>
  <c r="K76" i="22"/>
  <c r="J76" i="22"/>
  <c r="Z205" i="22"/>
  <c r="Y205" i="22"/>
  <c r="W205" i="22" a="1"/>
  <c r="W205" i="22" s="1"/>
  <c r="AC205" i="22"/>
  <c r="AB205" i="22"/>
  <c r="V41" i="22"/>
  <c r="AB213" i="22"/>
  <c r="Z213" i="22"/>
  <c r="W213" i="22" a="1"/>
  <c r="W213" i="22" s="1"/>
  <c r="AC213" i="22"/>
  <c r="Y213" i="22"/>
  <c r="Z199" i="22"/>
  <c r="Y199" i="22"/>
  <c r="W199" i="22" a="1"/>
  <c r="W199" i="22" s="1"/>
  <c r="AC199" i="22"/>
  <c r="AB199" i="22"/>
  <c r="O145" i="22"/>
  <c r="I49" i="22"/>
  <c r="M207" i="22"/>
  <c r="K48" i="22"/>
  <c r="J48" i="22"/>
  <c r="P183" i="22"/>
  <c r="V159" i="22"/>
  <c r="P159" i="22"/>
  <c r="M48" i="22"/>
  <c r="X49" i="22"/>
  <c r="Q32" i="22"/>
  <c r="I125" i="22"/>
  <c r="I215" i="22"/>
  <c r="X77" i="22"/>
  <c r="S160" i="22"/>
  <c r="P152" i="22"/>
  <c r="T63" i="22"/>
  <c r="I70" i="22"/>
  <c r="L131" i="22"/>
  <c r="V62" i="22"/>
  <c r="AA139" i="22"/>
  <c r="Z100" i="22"/>
  <c r="Y100" i="22"/>
  <c r="W100" i="22" a="1"/>
  <c r="W100" i="22" s="1"/>
  <c r="AC100" i="22"/>
  <c r="AB100" i="22"/>
  <c r="O69" i="22"/>
  <c r="I208" i="22"/>
  <c r="M152" i="22"/>
  <c r="L145" i="22"/>
  <c r="I139" i="22"/>
  <c r="V207" i="22"/>
  <c r="M159" i="22"/>
  <c r="M124" i="22"/>
  <c r="AC136" i="22"/>
  <c r="AB136" i="22"/>
  <c r="Z136" i="22"/>
  <c r="Y136" i="22"/>
  <c r="W136" i="22" a="1"/>
  <c r="W136" i="22" s="1"/>
  <c r="N69" i="22"/>
  <c r="Q129" i="22"/>
  <c r="P69" i="22"/>
  <c r="V238" i="22"/>
  <c r="AA63" i="22"/>
  <c r="F7" i="50"/>
  <c r="F7" i="43"/>
  <c r="F7" i="62"/>
  <c r="F7" i="63"/>
  <c r="F7" i="28"/>
  <c r="F7" i="29"/>
  <c r="F7" i="51"/>
  <c r="F7" i="61"/>
  <c r="E8" i="49"/>
  <c r="E8" i="50"/>
  <c r="E8" i="51"/>
  <c r="E8" i="61"/>
  <c r="E8" i="42"/>
  <c r="E8" i="43"/>
  <c r="E8" i="44"/>
  <c r="E8" i="62"/>
  <c r="E8" i="35"/>
  <c r="E8" i="36"/>
  <c r="E8" i="37"/>
  <c r="E8" i="63"/>
  <c r="E8" i="28"/>
  <c r="E8" i="29"/>
  <c r="E8" i="30"/>
  <c r="E8" i="64"/>
  <c r="D8" i="49"/>
  <c r="F8" i="49" s="1"/>
  <c r="D8" i="50"/>
  <c r="F8" i="50" s="1"/>
  <c r="D8" i="51"/>
  <c r="F8" i="51" s="1"/>
  <c r="D8" i="61"/>
  <c r="F8" i="61" s="1"/>
  <c r="D8" i="42"/>
  <c r="F8" i="42" s="1"/>
  <c r="D8" i="43"/>
  <c r="F8" i="43" s="1"/>
  <c r="D8" i="44"/>
  <c r="F8" i="44" s="1"/>
  <c r="D8" i="62"/>
  <c r="F8" i="62" s="1"/>
  <c r="D8" i="35"/>
  <c r="F8" i="35" s="1"/>
  <c r="D8" i="36"/>
  <c r="F8" i="36" s="1"/>
  <c r="D8" i="37"/>
  <c r="F8" i="37" s="1"/>
  <c r="D8" i="63"/>
  <c r="D8" i="28"/>
  <c r="F8" i="28" s="1"/>
  <c r="D8" i="29"/>
  <c r="D8" i="30"/>
  <c r="F8" i="30" s="1"/>
  <c r="D8" i="64"/>
  <c r="F8" i="64" s="1"/>
  <c r="Q183" i="22" l="1"/>
  <c r="Q24" i="22"/>
  <c r="N118" i="22"/>
  <c r="J132" i="22"/>
  <c r="K132" i="22"/>
  <c r="N146" i="22"/>
  <c r="K146" i="22"/>
  <c r="W214" i="22" a="1"/>
  <c r="W214" i="22" s="1"/>
  <c r="Z214" i="22"/>
  <c r="Y214" i="22"/>
  <c r="L146" i="22"/>
  <c r="O146" i="22"/>
  <c r="J146" i="22"/>
  <c r="M118" i="22"/>
  <c r="L118" i="22"/>
  <c r="J118" i="22"/>
  <c r="P146" i="22"/>
  <c r="Y131" i="22"/>
  <c r="V49" i="22"/>
  <c r="O56" i="22"/>
  <c r="V146" i="22"/>
  <c r="J56" i="22"/>
  <c r="K118" i="22"/>
  <c r="O208" i="22"/>
  <c r="V208" i="22"/>
  <c r="AC214" i="22"/>
  <c r="P70" i="22"/>
  <c r="V70" i="22"/>
  <c r="W131" i="22" a="1"/>
  <c r="W131" i="22" s="1"/>
  <c r="L77" i="22"/>
  <c r="N153" i="22"/>
  <c r="W55" i="22" a="1"/>
  <c r="W55" i="22" s="1"/>
  <c r="M132" i="22"/>
  <c r="P132" i="22"/>
  <c r="M63" i="22"/>
  <c r="V132" i="22"/>
  <c r="AC132" i="22" s="1"/>
  <c r="O132" i="22"/>
  <c r="N132" i="22"/>
  <c r="M139" i="22"/>
  <c r="V201" i="22"/>
  <c r="M160" i="22"/>
  <c r="Y152" i="22"/>
  <c r="K56" i="22"/>
  <c r="N42" i="22"/>
  <c r="W145" i="22" a="1"/>
  <c r="W145" i="22" s="1"/>
  <c r="V118" i="22"/>
  <c r="L201" i="22"/>
  <c r="P118" i="22"/>
  <c r="Y55" i="22"/>
  <c r="Z55" i="22"/>
  <c r="P153" i="22"/>
  <c r="AB55" i="22"/>
  <c r="Q207" i="22"/>
  <c r="N56" i="22"/>
  <c r="L56" i="22"/>
  <c r="M56" i="22"/>
  <c r="J153" i="22"/>
  <c r="Q76" i="22"/>
  <c r="O153" i="22"/>
  <c r="L153" i="22"/>
  <c r="Z131" i="22"/>
  <c r="M153" i="22"/>
  <c r="Q41" i="22"/>
  <c r="Q48" i="22"/>
  <c r="Z145" i="22"/>
  <c r="AB145" i="22"/>
  <c r="AC145" i="22"/>
  <c r="Q200" i="22"/>
  <c r="Q62" i="22"/>
  <c r="W152" i="22" a="1"/>
  <c r="W152" i="22" s="1"/>
  <c r="K153" i="22"/>
  <c r="V139" i="22"/>
  <c r="V153" i="22"/>
  <c r="V56" i="22"/>
  <c r="M201" i="22"/>
  <c r="AC131" i="22"/>
  <c r="Q152" i="22"/>
  <c r="Q55" i="22"/>
  <c r="Q124" i="22"/>
  <c r="L42" i="22"/>
  <c r="AB152" i="22"/>
  <c r="V42" i="22"/>
  <c r="AC152" i="22"/>
  <c r="Q117" i="22"/>
  <c r="Q69" i="22"/>
  <c r="Z152" i="22"/>
  <c r="W117" i="22" a="1"/>
  <c r="W117" i="22" s="1"/>
  <c r="AC117" i="22"/>
  <c r="AB117" i="22"/>
  <c r="Z117" i="22"/>
  <c r="Y117" i="22"/>
  <c r="AB41" i="22"/>
  <c r="Z41" i="22"/>
  <c r="Y41" i="22"/>
  <c r="W41" i="22" a="1"/>
  <c r="W41" i="22" s="1"/>
  <c r="AC41" i="22"/>
  <c r="AB76" i="22"/>
  <c r="Z76" i="22"/>
  <c r="Y76" i="22"/>
  <c r="W76" i="22" a="1"/>
  <c r="W76" i="22" s="1"/>
  <c r="AC76" i="22"/>
  <c r="J77" i="22"/>
  <c r="K77" i="22"/>
  <c r="N77" i="22"/>
  <c r="P77" i="22"/>
  <c r="W138" i="22" a="1"/>
  <c r="W138" i="22" s="1"/>
  <c r="AC138" i="22"/>
  <c r="AB138" i="22"/>
  <c r="Z138" i="22"/>
  <c r="Y138" i="22"/>
  <c r="K139" i="22"/>
  <c r="J139" i="22"/>
  <c r="P139" i="22"/>
  <c r="O139" i="22"/>
  <c r="N139" i="22"/>
  <c r="L139" i="22"/>
  <c r="Q131" i="22"/>
  <c r="K215" i="22"/>
  <c r="J215" i="22"/>
  <c r="L215" i="22"/>
  <c r="O215" i="22"/>
  <c r="P215" i="22"/>
  <c r="AC238" i="22"/>
  <c r="AB238" i="22"/>
  <c r="Z238" i="22"/>
  <c r="Y238" i="22"/>
  <c r="W238" i="22" a="1"/>
  <c r="W238" i="22" s="1"/>
  <c r="Q145" i="22"/>
  <c r="W62" i="22" a="1"/>
  <c r="W62" i="22" s="1"/>
  <c r="AC62" i="22"/>
  <c r="AB62" i="22"/>
  <c r="Z62" i="22"/>
  <c r="Y62" i="22"/>
  <c r="P125" i="22"/>
  <c r="K125" i="22"/>
  <c r="O125" i="22"/>
  <c r="J125" i="22"/>
  <c r="L125" i="22"/>
  <c r="N125" i="22"/>
  <c r="Z69" i="22"/>
  <c r="Y69" i="22"/>
  <c r="AC69" i="22"/>
  <c r="AB69" i="22"/>
  <c r="W69" i="22" a="1"/>
  <c r="W69" i="22" s="1"/>
  <c r="V215" i="22"/>
  <c r="J42" i="22"/>
  <c r="K42" i="22"/>
  <c r="O42" i="22"/>
  <c r="P42" i="22"/>
  <c r="M42" i="22"/>
  <c r="L160" i="22"/>
  <c r="K160" i="22"/>
  <c r="J160" i="22"/>
  <c r="P160" i="22"/>
  <c r="N160" i="22"/>
  <c r="O160" i="22"/>
  <c r="O77" i="22"/>
  <c r="K70" i="22"/>
  <c r="J70" i="22"/>
  <c r="L70" i="22"/>
  <c r="O70" i="22"/>
  <c r="N70" i="22"/>
  <c r="M70" i="22"/>
  <c r="Q214" i="22"/>
  <c r="M215" i="22"/>
  <c r="V160" i="22"/>
  <c r="Q159" i="22"/>
  <c r="M77" i="22"/>
  <c r="V63" i="22"/>
  <c r="K49" i="22"/>
  <c r="J49" i="22"/>
  <c r="M49" i="22"/>
  <c r="N49" i="22"/>
  <c r="O49" i="22"/>
  <c r="P49" i="22"/>
  <c r="K63" i="22"/>
  <c r="J63" i="22"/>
  <c r="L63" i="22"/>
  <c r="P63" i="22"/>
  <c r="O63" i="22"/>
  <c r="K208" i="22"/>
  <c r="J208" i="22"/>
  <c r="N208" i="22"/>
  <c r="M208" i="22"/>
  <c r="L208" i="22"/>
  <c r="P208" i="22"/>
  <c r="L49" i="22"/>
  <c r="Q238" i="22"/>
  <c r="W48" i="22" a="1"/>
  <c r="W48" i="22" s="1"/>
  <c r="AC48" i="22"/>
  <c r="AB48" i="22"/>
  <c r="Z48" i="22"/>
  <c r="Y48" i="22"/>
  <c r="Q138" i="22"/>
  <c r="N215" i="22"/>
  <c r="N63" i="22"/>
  <c r="W200" i="22" a="1"/>
  <c r="W200" i="22" s="1"/>
  <c r="AB200" i="22"/>
  <c r="Z200" i="22"/>
  <c r="AC200" i="22"/>
  <c r="Y200" i="22"/>
  <c r="V125" i="22"/>
  <c r="V77" i="22"/>
  <c r="AC124" i="22"/>
  <c r="AB124" i="22"/>
  <c r="W124" i="22" a="1"/>
  <c r="W124" i="22" s="1"/>
  <c r="Z124" i="22"/>
  <c r="Y124" i="22"/>
  <c r="AC207" i="22"/>
  <c r="Y207" i="22"/>
  <c r="Z207" i="22"/>
  <c r="AB207" i="22"/>
  <c r="W207" i="22" a="1"/>
  <c r="W207" i="22" s="1"/>
  <c r="W159" i="22" a="1"/>
  <c r="W159" i="22" s="1"/>
  <c r="AC159" i="22"/>
  <c r="AB159" i="22"/>
  <c r="Z159" i="22"/>
  <c r="Y159" i="22"/>
  <c r="M125" i="22"/>
  <c r="J201" i="22"/>
  <c r="K201" i="22"/>
  <c r="P201" i="22"/>
  <c r="N201" i="22"/>
  <c r="O201" i="22"/>
  <c r="F8" i="63"/>
  <c r="F7" i="35"/>
  <c r="F7" i="36"/>
  <c r="F8" i="29"/>
  <c r="F7" i="64"/>
  <c r="F7" i="30"/>
  <c r="F7" i="44"/>
  <c r="F7" i="49"/>
  <c r="F7" i="37"/>
  <c r="F7" i="42"/>
  <c r="W70" i="22" l="1" a="1"/>
  <c r="W70" i="22" s="1"/>
  <c r="AC70" i="22"/>
  <c r="Y70" i="22"/>
  <c r="Z70" i="22"/>
  <c r="AC49" i="22"/>
  <c r="Z49" i="22"/>
  <c r="W49" i="22" a="1"/>
  <c r="W49" i="22" s="1"/>
  <c r="Z208" i="22"/>
  <c r="Y201" i="22"/>
  <c r="Y208" i="22"/>
  <c r="AC208" i="22"/>
  <c r="W208" i="22" a="1"/>
  <c r="W208" i="22" s="1"/>
  <c r="AB132" i="22"/>
  <c r="Y146" i="22"/>
  <c r="Z146" i="22"/>
  <c r="W146" i="22" a="1"/>
  <c r="W146" i="22" s="1"/>
  <c r="AB208" i="22"/>
  <c r="AB70" i="22"/>
  <c r="AC201" i="22"/>
  <c r="Z132" i="22"/>
  <c r="Q146" i="22"/>
  <c r="AB146" i="22"/>
  <c r="W132" i="22" a="1"/>
  <c r="W132" i="22" s="1"/>
  <c r="AC146" i="22"/>
  <c r="AB201" i="22"/>
  <c r="AB49" i="22"/>
  <c r="Y49" i="22"/>
  <c r="AC118" i="22"/>
  <c r="AB118" i="22"/>
  <c r="W118" i="22" a="1"/>
  <c r="W118" i="22" s="1"/>
  <c r="Y118" i="22"/>
  <c r="Z118" i="22"/>
  <c r="Q118" i="22"/>
  <c r="W201" i="22" a="1"/>
  <c r="W201" i="22" s="1"/>
  <c r="Z201" i="22"/>
  <c r="Q153" i="22"/>
  <c r="Q132" i="22"/>
  <c r="AB42" i="22"/>
  <c r="Y56" i="22"/>
  <c r="Q56" i="22"/>
  <c r="Y153" i="22"/>
  <c r="AB139" i="22"/>
  <c r="Y132" i="22"/>
  <c r="Z42" i="22"/>
  <c r="Y139" i="22"/>
  <c r="Z139" i="22"/>
  <c r="AC139" i="22"/>
  <c r="W139" i="22" a="1"/>
  <c r="W139" i="22" s="1"/>
  <c r="Y42" i="22"/>
  <c r="AB153" i="22"/>
  <c r="AC42" i="22"/>
  <c r="AC153" i="22"/>
  <c r="W153" i="22" a="1"/>
  <c r="W153" i="22" s="1"/>
  <c r="AB56" i="22"/>
  <c r="Q77" i="22"/>
  <c r="AC56" i="22"/>
  <c r="Z153" i="22"/>
  <c r="W56" i="22" a="1"/>
  <c r="W56" i="22" s="1"/>
  <c r="W42" i="22" a="1"/>
  <c r="W42" i="22" s="1"/>
  <c r="Z56" i="22"/>
  <c r="Q42" i="22"/>
  <c r="Q201" i="22"/>
  <c r="Q139" i="22"/>
  <c r="Q49" i="22"/>
  <c r="Q63" i="22"/>
  <c r="AC63" i="22"/>
  <c r="AB63" i="22"/>
  <c r="Z63" i="22"/>
  <c r="Y63" i="22"/>
  <c r="W63" i="22" a="1"/>
  <c r="W63" i="22" s="1"/>
  <c r="Y77" i="22"/>
  <c r="W77" i="22" a="1"/>
  <c r="W77" i="22" s="1"/>
  <c r="AC77" i="22"/>
  <c r="AB77" i="22"/>
  <c r="Z77" i="22"/>
  <c r="AC125" i="22"/>
  <c r="AB125" i="22"/>
  <c r="Z125" i="22"/>
  <c r="W125" i="22" a="1"/>
  <c r="W125" i="22" s="1"/>
  <c r="Y125" i="22"/>
  <c r="Q125" i="22"/>
  <c r="Q208" i="22"/>
  <c r="W215" i="22" a="1"/>
  <c r="W215" i="22" s="1"/>
  <c r="AB215" i="22"/>
  <c r="Z215" i="22"/>
  <c r="AC215" i="22"/>
  <c r="Y215" i="22"/>
  <c r="Q215" i="22"/>
  <c r="Q70" i="22"/>
  <c r="W160" i="22" a="1"/>
  <c r="W160" i="22" s="1"/>
  <c r="AB160" i="22"/>
  <c r="Z160" i="22"/>
  <c r="AC160" i="22"/>
  <c r="Y160" i="22"/>
  <c r="Q160" i="22"/>
  <c r="E68" i="24"/>
  <c r="E66" i="24"/>
  <c r="E26" i="57"/>
  <c r="D26" i="17" l="1"/>
  <c r="D27" i="17"/>
  <c r="I26" i="17" l="1"/>
  <c r="I27" i="17"/>
  <c r="F97" i="64" l="1"/>
  <c r="F95" i="64"/>
  <c r="F94" i="64"/>
  <c r="F93" i="64"/>
  <c r="F92" i="64"/>
  <c r="F91" i="64"/>
  <c r="F90" i="64"/>
  <c r="F89" i="64"/>
  <c r="F88" i="64"/>
  <c r="F86" i="64"/>
  <c r="F85" i="64"/>
  <c r="F84" i="64"/>
  <c r="F83" i="64"/>
  <c r="F81" i="64"/>
  <c r="F80" i="64"/>
  <c r="F79" i="64"/>
  <c r="F78" i="64"/>
  <c r="F76" i="64"/>
  <c r="F73" i="64"/>
  <c r="F72" i="64"/>
  <c r="F71" i="64"/>
  <c r="F70" i="64"/>
  <c r="F69" i="64"/>
  <c r="F67" i="64"/>
  <c r="F66" i="64"/>
  <c r="F64" i="64"/>
  <c r="F63" i="64"/>
  <c r="F61" i="64"/>
  <c r="F59" i="64"/>
  <c r="F57" i="64"/>
  <c r="F56" i="64"/>
  <c r="F55" i="64"/>
  <c r="F54" i="64"/>
  <c r="F53" i="64"/>
  <c r="F51" i="64"/>
  <c r="F50" i="64"/>
  <c r="F49" i="64"/>
  <c r="F47" i="64"/>
  <c r="F45" i="64"/>
  <c r="F42" i="64"/>
  <c r="F40" i="64"/>
  <c r="F39" i="64"/>
  <c r="H39" i="64" s="1"/>
  <c r="F37" i="64"/>
  <c r="H37" i="64" s="1"/>
  <c r="F33" i="64"/>
  <c r="H33" i="64" s="1"/>
  <c r="F32" i="64"/>
  <c r="H32" i="64" s="1"/>
  <c r="F31" i="64"/>
  <c r="H31" i="64" s="1"/>
  <c r="F30" i="64"/>
  <c r="H30" i="64" s="1"/>
  <c r="F29" i="64"/>
  <c r="H29" i="64" s="1"/>
  <c r="F27" i="64"/>
  <c r="H27" i="64" s="1"/>
  <c r="F26" i="64"/>
  <c r="H26" i="64" s="1"/>
  <c r="F25" i="64"/>
  <c r="H25" i="64" s="1"/>
  <c r="F24" i="64"/>
  <c r="H24" i="64" s="1"/>
  <c r="F23" i="64"/>
  <c r="H23" i="64" s="1"/>
  <c r="F22" i="64"/>
  <c r="H22" i="64" s="1"/>
  <c r="F21" i="64"/>
  <c r="H21" i="64" s="1"/>
  <c r="F20" i="64"/>
  <c r="H20" i="64" s="1"/>
  <c r="F19" i="64"/>
  <c r="H19" i="64" s="1"/>
  <c r="F15" i="64"/>
  <c r="H15" i="64" s="1"/>
  <c r="F13" i="64"/>
  <c r="H13" i="64" s="1"/>
  <c r="F12" i="64"/>
  <c r="H12" i="64" s="1"/>
  <c r="F97" i="63"/>
  <c r="H97" i="63" s="1"/>
  <c r="F96" i="63"/>
  <c r="H96" i="63" s="1"/>
  <c r="F95" i="63"/>
  <c r="H95" i="63" s="1"/>
  <c r="F94" i="63"/>
  <c r="H94" i="63" s="1"/>
  <c r="F93" i="63"/>
  <c r="H93" i="63" s="1"/>
  <c r="F92" i="63"/>
  <c r="H92" i="63" s="1"/>
  <c r="F91" i="63"/>
  <c r="H91" i="63" s="1"/>
  <c r="F90" i="63"/>
  <c r="H90" i="63" s="1"/>
  <c r="F89" i="63"/>
  <c r="H89" i="63" s="1"/>
  <c r="F87" i="63"/>
  <c r="H87" i="63" s="1"/>
  <c r="F86" i="63"/>
  <c r="H86" i="63" s="1"/>
  <c r="F85" i="63"/>
  <c r="H85" i="63" s="1"/>
  <c r="F84" i="63"/>
  <c r="H84" i="63" s="1"/>
  <c r="F82" i="63"/>
  <c r="H82" i="63" s="1"/>
  <c r="F81" i="63"/>
  <c r="H81" i="63" s="1"/>
  <c r="F80" i="63"/>
  <c r="H80" i="63" s="1"/>
  <c r="F79" i="63"/>
  <c r="H79" i="63" s="1"/>
  <c r="F78" i="63"/>
  <c r="H78" i="63" s="1"/>
  <c r="F77" i="63"/>
  <c r="H77" i="63" s="1"/>
  <c r="F76" i="63"/>
  <c r="H76" i="63" s="1"/>
  <c r="F75" i="63"/>
  <c r="H75" i="63" s="1"/>
  <c r="F74" i="63"/>
  <c r="H74" i="63" s="1"/>
  <c r="F72" i="63"/>
  <c r="H72" i="63" s="1"/>
  <c r="F71" i="63"/>
  <c r="H71" i="63" s="1"/>
  <c r="F69" i="63"/>
  <c r="H69" i="63" s="1"/>
  <c r="F68" i="63"/>
  <c r="H68" i="63" s="1"/>
  <c r="F66" i="63"/>
  <c r="H66" i="63" s="1"/>
  <c r="F65" i="63"/>
  <c r="H65" i="63" s="1"/>
  <c r="F64" i="63"/>
  <c r="H64" i="63" s="1"/>
  <c r="F63" i="63"/>
  <c r="H63" i="63" s="1"/>
  <c r="F62" i="63"/>
  <c r="H62" i="63" s="1"/>
  <c r="F61" i="63"/>
  <c r="H61" i="63" s="1"/>
  <c r="F60" i="63"/>
  <c r="H60" i="63" s="1"/>
  <c r="F59" i="63"/>
  <c r="H59" i="63" s="1"/>
  <c r="F58" i="63"/>
  <c r="H58" i="63" s="1"/>
  <c r="F57" i="63"/>
  <c r="H57" i="63" s="1"/>
  <c r="F56" i="63"/>
  <c r="H56" i="63" s="1"/>
  <c r="F55" i="63"/>
  <c r="H55" i="63" s="1"/>
  <c r="F54" i="63"/>
  <c r="H54" i="63" s="1"/>
  <c r="F53" i="63"/>
  <c r="H53" i="63" s="1"/>
  <c r="F52" i="63"/>
  <c r="H52" i="63" s="1"/>
  <c r="F51" i="63"/>
  <c r="H51" i="63" s="1"/>
  <c r="F50" i="63"/>
  <c r="H50" i="63" s="1"/>
  <c r="F48" i="63"/>
  <c r="H48" i="63" s="1"/>
  <c r="F47" i="63"/>
  <c r="H47" i="63" s="1"/>
  <c r="F46" i="63"/>
  <c r="H46" i="63" s="1"/>
  <c r="F45" i="63"/>
  <c r="H45" i="63" s="1"/>
  <c r="F44" i="63"/>
  <c r="H44" i="63" s="1"/>
  <c r="F43" i="63"/>
  <c r="H43" i="63" s="1"/>
  <c r="F42" i="63"/>
  <c r="H42" i="63" s="1"/>
  <c r="F41" i="63"/>
  <c r="H41" i="63" s="1"/>
  <c r="F40" i="63"/>
  <c r="H40" i="63" s="1"/>
  <c r="F39" i="63"/>
  <c r="H39" i="63" s="1"/>
  <c r="F38" i="63"/>
  <c r="H38" i="63" s="1"/>
  <c r="F37" i="63"/>
  <c r="H37" i="63" s="1"/>
  <c r="F36" i="63"/>
  <c r="H36" i="63" s="1"/>
  <c r="F35" i="63"/>
  <c r="H35" i="63" s="1"/>
  <c r="F34" i="63"/>
  <c r="H34" i="63" s="1"/>
  <c r="F33" i="63"/>
  <c r="H33" i="63" s="1"/>
  <c r="F32" i="63"/>
  <c r="H32" i="63" s="1"/>
  <c r="F31" i="63"/>
  <c r="H31" i="63" s="1"/>
  <c r="F30" i="63"/>
  <c r="H30" i="63" s="1"/>
  <c r="F29" i="63"/>
  <c r="H29" i="63" s="1"/>
  <c r="F27" i="63"/>
  <c r="H27" i="63" s="1"/>
  <c r="F26" i="63"/>
  <c r="H26" i="63" s="1"/>
  <c r="F25" i="63"/>
  <c r="H25" i="63" s="1"/>
  <c r="F24" i="63"/>
  <c r="H24" i="63" s="1"/>
  <c r="F23" i="63"/>
  <c r="H23" i="63" s="1"/>
  <c r="F21" i="63"/>
  <c r="H21" i="63" s="1"/>
  <c r="F20" i="63"/>
  <c r="H20" i="63" s="1"/>
  <c r="F19" i="63"/>
  <c r="H19" i="63" s="1"/>
  <c r="F18" i="63"/>
  <c r="H18" i="63" s="1"/>
  <c r="F17" i="63"/>
  <c r="H17" i="63" s="1"/>
  <c r="F16" i="63"/>
  <c r="H16" i="63" s="1"/>
  <c r="F15" i="63"/>
  <c r="H15" i="63" s="1"/>
  <c r="F14" i="63"/>
  <c r="H14" i="63" s="1"/>
  <c r="F12" i="63"/>
  <c r="H12" i="63" s="1"/>
  <c r="F97" i="62"/>
  <c r="H97" i="62" s="1"/>
  <c r="F96" i="62"/>
  <c r="H96" i="62" s="1"/>
  <c r="F95" i="62"/>
  <c r="H95" i="62" s="1"/>
  <c r="F94" i="62"/>
  <c r="H94" i="62" s="1"/>
  <c r="F93" i="62"/>
  <c r="H93" i="62" s="1"/>
  <c r="F92" i="62"/>
  <c r="H92" i="62" s="1"/>
  <c r="F91" i="62"/>
  <c r="H91" i="62" s="1"/>
  <c r="F90" i="62"/>
  <c r="H90" i="62" s="1"/>
  <c r="F89" i="62"/>
  <c r="H89" i="62" s="1"/>
  <c r="F87" i="62"/>
  <c r="H87" i="62" s="1"/>
  <c r="F86" i="62"/>
  <c r="H86" i="62" s="1"/>
  <c r="F85" i="62"/>
  <c r="H85" i="62" s="1"/>
  <c r="F84" i="62"/>
  <c r="H84" i="62" s="1"/>
  <c r="F83" i="62"/>
  <c r="H83" i="62" s="1"/>
  <c r="F82" i="62"/>
  <c r="H82" i="62" s="1"/>
  <c r="F81" i="62"/>
  <c r="H81" i="62" s="1"/>
  <c r="F80" i="62"/>
  <c r="H80" i="62" s="1"/>
  <c r="F79" i="62"/>
  <c r="H79" i="62" s="1"/>
  <c r="F78" i="62"/>
  <c r="H78" i="62" s="1"/>
  <c r="F77" i="62"/>
  <c r="H77" i="62" s="1"/>
  <c r="F76" i="62"/>
  <c r="H76" i="62" s="1"/>
  <c r="F75" i="62"/>
  <c r="H75" i="62" s="1"/>
  <c r="F74" i="62"/>
  <c r="H74" i="62" s="1"/>
  <c r="F73" i="62"/>
  <c r="H73" i="62" s="1"/>
  <c r="F72" i="62"/>
  <c r="H72" i="62" s="1"/>
  <c r="F71" i="62"/>
  <c r="H71" i="62" s="1"/>
  <c r="F70" i="62"/>
  <c r="H70" i="62" s="1"/>
  <c r="F69" i="62"/>
  <c r="H69" i="62" s="1"/>
  <c r="F68" i="62"/>
  <c r="H68" i="62" s="1"/>
  <c r="F66" i="62"/>
  <c r="H66" i="62" s="1"/>
  <c r="F65" i="62"/>
  <c r="H65" i="62" s="1"/>
  <c r="F64" i="62"/>
  <c r="H64" i="62" s="1"/>
  <c r="F63" i="62"/>
  <c r="H63" i="62" s="1"/>
  <c r="F62" i="62"/>
  <c r="H62" i="62" s="1"/>
  <c r="F61" i="62"/>
  <c r="H61" i="62" s="1"/>
  <c r="F60" i="62"/>
  <c r="H60" i="62" s="1"/>
  <c r="F59" i="62"/>
  <c r="H59" i="62" s="1"/>
  <c r="F58" i="62"/>
  <c r="H58" i="62" s="1"/>
  <c r="F57" i="62"/>
  <c r="H57" i="62" s="1"/>
  <c r="F56" i="62"/>
  <c r="H56" i="62" s="1"/>
  <c r="F55" i="62"/>
  <c r="H55" i="62" s="1"/>
  <c r="F54" i="62"/>
  <c r="H54" i="62" s="1"/>
  <c r="F53" i="62"/>
  <c r="H53" i="62" s="1"/>
  <c r="F52" i="62"/>
  <c r="H52" i="62" s="1"/>
  <c r="F51" i="62"/>
  <c r="H51" i="62" s="1"/>
  <c r="F50" i="62"/>
  <c r="H50" i="62" s="1"/>
  <c r="F49" i="62"/>
  <c r="H49" i="62" s="1"/>
  <c r="F48" i="62"/>
  <c r="H48" i="62" s="1"/>
  <c r="F47" i="62"/>
  <c r="H47" i="62" s="1"/>
  <c r="F45" i="62"/>
  <c r="H45" i="62" s="1"/>
  <c r="F44" i="62"/>
  <c r="H44" i="62" s="1"/>
  <c r="F43" i="62"/>
  <c r="H43" i="62" s="1"/>
  <c r="F42" i="62"/>
  <c r="H42" i="62" s="1"/>
  <c r="F41" i="62"/>
  <c r="H41" i="62" s="1"/>
  <c r="F40" i="62"/>
  <c r="H40" i="62" s="1"/>
  <c r="F39" i="62"/>
  <c r="H39" i="62" s="1"/>
  <c r="F38" i="62"/>
  <c r="H38" i="62" s="1"/>
  <c r="F37" i="62"/>
  <c r="H37" i="62" s="1"/>
  <c r="F36" i="62"/>
  <c r="H36" i="62" s="1"/>
  <c r="F35" i="62"/>
  <c r="H35" i="62" s="1"/>
  <c r="F34" i="62"/>
  <c r="H34" i="62" s="1"/>
  <c r="F33" i="62"/>
  <c r="H33" i="62" s="1"/>
  <c r="F32" i="62"/>
  <c r="H32" i="62" s="1"/>
  <c r="F31" i="62"/>
  <c r="H31" i="62" s="1"/>
  <c r="F30" i="62"/>
  <c r="F29" i="62"/>
  <c r="H29" i="62" s="1"/>
  <c r="F28" i="62"/>
  <c r="H28" i="62" s="1"/>
  <c r="F27" i="62"/>
  <c r="H27" i="62" s="1"/>
  <c r="F26" i="62"/>
  <c r="H26" i="62" s="1"/>
  <c r="F25" i="62"/>
  <c r="H25" i="62" s="1"/>
  <c r="F24" i="62"/>
  <c r="H24" i="62" s="1"/>
  <c r="F23" i="62"/>
  <c r="H23" i="62" s="1"/>
  <c r="F21" i="62"/>
  <c r="H21" i="62" s="1"/>
  <c r="F20" i="62"/>
  <c r="H20" i="62" s="1"/>
  <c r="F19" i="62"/>
  <c r="H19" i="62" s="1"/>
  <c r="F18" i="62"/>
  <c r="H18" i="62" s="1"/>
  <c r="F17" i="62"/>
  <c r="H17" i="62" s="1"/>
  <c r="F16" i="62"/>
  <c r="F15" i="62"/>
  <c r="H15" i="62" s="1"/>
  <c r="F14" i="62"/>
  <c r="F13" i="62"/>
  <c r="H13" i="62" s="1"/>
  <c r="F12" i="62"/>
  <c r="H12" i="62" s="1"/>
  <c r="F97" i="61"/>
  <c r="F96" i="61"/>
  <c r="F95" i="61"/>
  <c r="F94" i="61"/>
  <c r="H94" i="61" s="1"/>
  <c r="F93" i="61"/>
  <c r="F92" i="61"/>
  <c r="F91" i="61"/>
  <c r="F90" i="61"/>
  <c r="F89" i="61"/>
  <c r="F88" i="61"/>
  <c r="F87" i="61"/>
  <c r="F86" i="61"/>
  <c r="F85" i="61"/>
  <c r="F84" i="61"/>
  <c r="F83" i="61"/>
  <c r="F82" i="61"/>
  <c r="F81" i="61"/>
  <c r="F80" i="61"/>
  <c r="F79" i="61"/>
  <c r="F78" i="61"/>
  <c r="F77" i="61"/>
  <c r="F76" i="61"/>
  <c r="F74" i="61"/>
  <c r="F73" i="61"/>
  <c r="F72" i="61"/>
  <c r="F71" i="61"/>
  <c r="F70" i="61"/>
  <c r="F69" i="61"/>
  <c r="F68" i="61"/>
  <c r="F67" i="61"/>
  <c r="F66" i="61"/>
  <c r="F65" i="61"/>
  <c r="F64" i="61"/>
  <c r="F63" i="61"/>
  <c r="F62" i="61"/>
  <c r="F61" i="61"/>
  <c r="F60" i="61"/>
  <c r="F59" i="61"/>
  <c r="F58" i="61"/>
  <c r="F57" i="61"/>
  <c r="F56" i="61"/>
  <c r="F55" i="61"/>
  <c r="F54" i="61"/>
  <c r="F53" i="61"/>
  <c r="F51" i="61"/>
  <c r="F50" i="61"/>
  <c r="F49" i="61"/>
  <c r="F48" i="61"/>
  <c r="F47" i="61"/>
  <c r="F45" i="61"/>
  <c r="F44" i="61"/>
  <c r="F42" i="61"/>
  <c r="F41" i="61"/>
  <c r="F40" i="61"/>
  <c r="F39" i="61"/>
  <c r="F38" i="61"/>
  <c r="F37" i="61"/>
  <c r="F36" i="61"/>
  <c r="F35" i="61"/>
  <c r="F34" i="61"/>
  <c r="F33" i="61"/>
  <c r="F32" i="61"/>
  <c r="F31" i="61"/>
  <c r="F30" i="61"/>
  <c r="F29" i="61"/>
  <c r="F28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E26" i="17" l="1"/>
  <c r="I14" i="63"/>
  <c r="F6" i="63"/>
  <c r="H6" i="63" s="1"/>
  <c r="I6" i="63" s="1"/>
  <c r="G12" i="62"/>
  <c r="G25" i="62"/>
  <c r="G13" i="62"/>
  <c r="F6" i="64"/>
  <c r="G6" i="64" s="1"/>
  <c r="H8" i="64"/>
  <c r="H7" i="64"/>
  <c r="G15" i="64"/>
  <c r="G22" i="64"/>
  <c r="G26" i="64"/>
  <c r="G31" i="64"/>
  <c r="G39" i="64"/>
  <c r="G51" i="64"/>
  <c r="H51" i="64"/>
  <c r="G63" i="64"/>
  <c r="H63" i="64"/>
  <c r="H73" i="64"/>
  <c r="G73" i="64"/>
  <c r="H80" i="64"/>
  <c r="G80" i="64"/>
  <c r="H94" i="64"/>
  <c r="G94" i="64"/>
  <c r="H40" i="64"/>
  <c r="G40" i="64"/>
  <c r="H53" i="64"/>
  <c r="G53" i="64"/>
  <c r="H57" i="64"/>
  <c r="G57" i="64"/>
  <c r="H64" i="64"/>
  <c r="G64" i="64"/>
  <c r="H70" i="64"/>
  <c r="G70" i="64"/>
  <c r="G76" i="64"/>
  <c r="H76" i="64"/>
  <c r="G81" i="64"/>
  <c r="H81" i="64"/>
  <c r="G86" i="64"/>
  <c r="H86" i="64"/>
  <c r="G91" i="64"/>
  <c r="H91" i="64"/>
  <c r="G95" i="64"/>
  <c r="H95" i="64"/>
  <c r="H45" i="64"/>
  <c r="G45" i="64"/>
  <c r="H50" i="64"/>
  <c r="G50" i="64"/>
  <c r="H55" i="64"/>
  <c r="G55" i="64"/>
  <c r="H61" i="64"/>
  <c r="G61" i="64"/>
  <c r="H67" i="64"/>
  <c r="G67" i="64"/>
  <c r="G72" i="64"/>
  <c r="H72" i="64"/>
  <c r="G79" i="64"/>
  <c r="H79" i="64"/>
  <c r="G84" i="64"/>
  <c r="H84" i="64"/>
  <c r="G89" i="64"/>
  <c r="H89" i="64"/>
  <c r="G93" i="64"/>
  <c r="H93" i="64"/>
  <c r="G12" i="64"/>
  <c r="G20" i="64"/>
  <c r="G24" i="64"/>
  <c r="G29" i="64"/>
  <c r="G33" i="64"/>
  <c r="G47" i="64"/>
  <c r="H47" i="64"/>
  <c r="G56" i="64"/>
  <c r="H56" i="64"/>
  <c r="G69" i="64"/>
  <c r="H69" i="64"/>
  <c r="H85" i="64"/>
  <c r="G85" i="64"/>
  <c r="H90" i="64"/>
  <c r="G90" i="64"/>
  <c r="G13" i="64"/>
  <c r="G19" i="64"/>
  <c r="G21" i="64"/>
  <c r="G23" i="64"/>
  <c r="G25" i="64"/>
  <c r="G27" i="64"/>
  <c r="G30" i="64"/>
  <c r="G32" i="64"/>
  <c r="G37" i="64"/>
  <c r="G42" i="64"/>
  <c r="H42" i="64"/>
  <c r="G49" i="64"/>
  <c r="H49" i="64"/>
  <c r="G54" i="64"/>
  <c r="H54" i="64"/>
  <c r="G59" i="64"/>
  <c r="H59" i="64"/>
  <c r="G66" i="64"/>
  <c r="H66" i="64"/>
  <c r="G71" i="64"/>
  <c r="H71" i="64"/>
  <c r="H78" i="64"/>
  <c r="G78" i="64"/>
  <c r="H83" i="64"/>
  <c r="G83" i="64"/>
  <c r="H88" i="64"/>
  <c r="G88" i="64"/>
  <c r="H92" i="64"/>
  <c r="G92" i="64"/>
  <c r="H97" i="64"/>
  <c r="G97" i="64"/>
  <c r="H8" i="63"/>
  <c r="H7" i="63"/>
  <c r="I18" i="63"/>
  <c r="I32" i="63"/>
  <c r="I44" i="63"/>
  <c r="I57" i="63"/>
  <c r="I65" i="63"/>
  <c r="I80" i="63"/>
  <c r="I85" i="63"/>
  <c r="I94" i="63"/>
  <c r="I15" i="63"/>
  <c r="I19" i="63"/>
  <c r="I24" i="63"/>
  <c r="I29" i="63"/>
  <c r="I33" i="63"/>
  <c r="I37" i="63"/>
  <c r="I41" i="63"/>
  <c r="I45" i="63"/>
  <c r="I50" i="63"/>
  <c r="I54" i="63"/>
  <c r="I58" i="63"/>
  <c r="I62" i="63"/>
  <c r="I66" i="63"/>
  <c r="I72" i="63"/>
  <c r="I77" i="63"/>
  <c r="I81" i="63"/>
  <c r="I86" i="63"/>
  <c r="I91" i="63"/>
  <c r="I95" i="63"/>
  <c r="I27" i="63"/>
  <c r="I40" i="63"/>
  <c r="I48" i="63"/>
  <c r="I61" i="63"/>
  <c r="I76" i="63"/>
  <c r="I90" i="63"/>
  <c r="I16" i="63"/>
  <c r="I20" i="63"/>
  <c r="I25" i="63"/>
  <c r="I30" i="63"/>
  <c r="I34" i="63"/>
  <c r="I38" i="63"/>
  <c r="I42" i="63"/>
  <c r="I46" i="63"/>
  <c r="I51" i="63"/>
  <c r="I55" i="63"/>
  <c r="I59" i="63"/>
  <c r="I63" i="63"/>
  <c r="I68" i="63"/>
  <c r="I74" i="63"/>
  <c r="I78" i="63"/>
  <c r="I82" i="63"/>
  <c r="I87" i="63"/>
  <c r="I92" i="63"/>
  <c r="I96" i="63"/>
  <c r="I23" i="63"/>
  <c r="I36" i="63"/>
  <c r="I53" i="63"/>
  <c r="I71" i="63"/>
  <c r="I12" i="63"/>
  <c r="I17" i="63"/>
  <c r="I21" i="63"/>
  <c r="I26" i="63"/>
  <c r="I31" i="63"/>
  <c r="I35" i="63"/>
  <c r="I39" i="63"/>
  <c r="I43" i="63"/>
  <c r="I47" i="63"/>
  <c r="I52" i="63"/>
  <c r="I56" i="63"/>
  <c r="I60" i="63"/>
  <c r="I64" i="63"/>
  <c r="I69" i="63"/>
  <c r="I75" i="63"/>
  <c r="I79" i="63"/>
  <c r="I84" i="63"/>
  <c r="I89" i="63"/>
  <c r="I93" i="63"/>
  <c r="I97" i="63"/>
  <c r="G12" i="63"/>
  <c r="G14" i="63"/>
  <c r="G15" i="63"/>
  <c r="G16" i="63"/>
  <c r="G17" i="63"/>
  <c r="G18" i="63"/>
  <c r="G19" i="63"/>
  <c r="G20" i="63"/>
  <c r="G21" i="63"/>
  <c r="G23" i="63"/>
  <c r="G24" i="63"/>
  <c r="G25" i="63"/>
  <c r="G26" i="63"/>
  <c r="G27" i="63"/>
  <c r="G29" i="63"/>
  <c r="G30" i="63"/>
  <c r="G31" i="63"/>
  <c r="G32" i="63"/>
  <c r="G33" i="63"/>
  <c r="G34" i="63"/>
  <c r="G35" i="63"/>
  <c r="G36" i="63"/>
  <c r="G37" i="63"/>
  <c r="G38" i="63"/>
  <c r="G39" i="63"/>
  <c r="G40" i="63"/>
  <c r="G41" i="63"/>
  <c r="G42" i="63"/>
  <c r="G43" i="63"/>
  <c r="G44" i="63"/>
  <c r="G45" i="63"/>
  <c r="G46" i="63"/>
  <c r="G47" i="63"/>
  <c r="G48" i="63"/>
  <c r="G50" i="63"/>
  <c r="G51" i="63"/>
  <c r="G52" i="63"/>
  <c r="G53" i="63"/>
  <c r="G54" i="63"/>
  <c r="G55" i="63"/>
  <c r="G56" i="63"/>
  <c r="G57" i="63"/>
  <c r="G58" i="63"/>
  <c r="G59" i="63"/>
  <c r="G60" i="63"/>
  <c r="G61" i="63"/>
  <c r="G62" i="63"/>
  <c r="G63" i="63"/>
  <c r="G64" i="63"/>
  <c r="G65" i="63"/>
  <c r="G66" i="63"/>
  <c r="G68" i="63"/>
  <c r="G69" i="63"/>
  <c r="G71" i="63"/>
  <c r="G72" i="63"/>
  <c r="G74" i="63"/>
  <c r="G75" i="63"/>
  <c r="G76" i="63"/>
  <c r="G77" i="63"/>
  <c r="G78" i="63"/>
  <c r="G79" i="63"/>
  <c r="G80" i="63"/>
  <c r="G81" i="63"/>
  <c r="G82" i="63"/>
  <c r="G84" i="63"/>
  <c r="G85" i="63"/>
  <c r="G86" i="63"/>
  <c r="G87" i="63"/>
  <c r="G89" i="63"/>
  <c r="G90" i="63"/>
  <c r="G91" i="63"/>
  <c r="G92" i="63"/>
  <c r="G93" i="63"/>
  <c r="G94" i="63"/>
  <c r="G95" i="63"/>
  <c r="G96" i="63"/>
  <c r="G97" i="63"/>
  <c r="G14" i="62"/>
  <c r="G30" i="62"/>
  <c r="F6" i="62"/>
  <c r="G6" i="62" s="1"/>
  <c r="H14" i="62"/>
  <c r="H30" i="62"/>
  <c r="H7" i="62"/>
  <c r="G18" i="62"/>
  <c r="G26" i="62"/>
  <c r="G34" i="62"/>
  <c r="G29" i="62"/>
  <c r="G33" i="62"/>
  <c r="H8" i="62"/>
  <c r="G16" i="62"/>
  <c r="G20" i="62"/>
  <c r="G24" i="62"/>
  <c r="G28" i="62"/>
  <c r="G32" i="62"/>
  <c r="G36" i="62"/>
  <c r="G38" i="62"/>
  <c r="G40" i="62"/>
  <c r="G42" i="62"/>
  <c r="G44" i="62"/>
  <c r="G48" i="62"/>
  <c r="G50" i="62"/>
  <c r="G52" i="62"/>
  <c r="G54" i="62"/>
  <c r="G56" i="62"/>
  <c r="G58" i="62"/>
  <c r="G60" i="62"/>
  <c r="G62" i="62"/>
  <c r="G64" i="62"/>
  <c r="G66" i="62"/>
  <c r="G68" i="62"/>
  <c r="G70" i="62"/>
  <c r="G72" i="62"/>
  <c r="G74" i="62"/>
  <c r="G76" i="62"/>
  <c r="G78" i="62"/>
  <c r="G80" i="62"/>
  <c r="G82" i="62"/>
  <c r="G84" i="62"/>
  <c r="G86" i="62"/>
  <c r="G90" i="62"/>
  <c r="G92" i="62"/>
  <c r="G94" i="62"/>
  <c r="G96" i="62"/>
  <c r="G21" i="62"/>
  <c r="G15" i="62"/>
  <c r="H16" i="62"/>
  <c r="G19" i="62"/>
  <c r="G23" i="62"/>
  <c r="G27" i="62"/>
  <c r="G31" i="62"/>
  <c r="G35" i="62"/>
  <c r="G17" i="62"/>
  <c r="G37" i="62"/>
  <c r="G39" i="62"/>
  <c r="G41" i="62"/>
  <c r="G43" i="62"/>
  <c r="G45" i="62"/>
  <c r="G47" i="62"/>
  <c r="G49" i="62"/>
  <c r="G51" i="62"/>
  <c r="G53" i="62"/>
  <c r="G55" i="62"/>
  <c r="G57" i="62"/>
  <c r="G59" i="62"/>
  <c r="G61" i="62"/>
  <c r="G63" i="62"/>
  <c r="G65" i="62"/>
  <c r="G69" i="62"/>
  <c r="G71" i="62"/>
  <c r="G73" i="62"/>
  <c r="G75" i="62"/>
  <c r="G77" i="62"/>
  <c r="G79" i="62"/>
  <c r="G81" i="62"/>
  <c r="G83" i="62"/>
  <c r="G85" i="62"/>
  <c r="G87" i="62"/>
  <c r="G89" i="62"/>
  <c r="G91" i="62"/>
  <c r="G93" i="62"/>
  <c r="G95" i="62"/>
  <c r="G97" i="62"/>
  <c r="F6" i="61"/>
  <c r="G6" i="61" s="1"/>
  <c r="H7" i="61"/>
  <c r="H8" i="61"/>
  <c r="G22" i="61"/>
  <c r="H22" i="61"/>
  <c r="G34" i="61"/>
  <c r="H34" i="61"/>
  <c r="G48" i="61"/>
  <c r="H48" i="61"/>
  <c r="G65" i="61"/>
  <c r="H65" i="61"/>
  <c r="G69" i="61"/>
  <c r="H69" i="61"/>
  <c r="G78" i="61"/>
  <c r="H78" i="61"/>
  <c r="G86" i="61"/>
  <c r="H86" i="61"/>
  <c r="G18" i="61"/>
  <c r="H18" i="61"/>
  <c r="G30" i="61"/>
  <c r="H30" i="61"/>
  <c r="G42" i="61"/>
  <c r="H42" i="61"/>
  <c r="G57" i="61"/>
  <c r="H57" i="61"/>
  <c r="G82" i="61"/>
  <c r="H82" i="61"/>
  <c r="G12" i="61"/>
  <c r="H12" i="61"/>
  <c r="G24" i="61"/>
  <c r="H24" i="61"/>
  <c r="G32" i="61"/>
  <c r="H32" i="61"/>
  <c r="G40" i="61"/>
  <c r="H40" i="61"/>
  <c r="G50" i="61"/>
  <c r="H50" i="61"/>
  <c r="G59" i="61"/>
  <c r="H59" i="61"/>
  <c r="G67" i="61"/>
  <c r="H67" i="61"/>
  <c r="G71" i="61"/>
  <c r="H71" i="61"/>
  <c r="G80" i="61"/>
  <c r="H80" i="61"/>
  <c r="G84" i="61"/>
  <c r="H84" i="61"/>
  <c r="G88" i="61"/>
  <c r="H88" i="61"/>
  <c r="G92" i="61"/>
  <c r="H92" i="61"/>
  <c r="G14" i="61"/>
  <c r="H14" i="61"/>
  <c r="G26" i="61"/>
  <c r="H26" i="61"/>
  <c r="G38" i="61"/>
  <c r="H38" i="61"/>
  <c r="G53" i="61"/>
  <c r="H53" i="61"/>
  <c r="G61" i="61"/>
  <c r="H61" i="61"/>
  <c r="G73" i="61"/>
  <c r="H73" i="61"/>
  <c r="G90" i="61"/>
  <c r="H90" i="61"/>
  <c r="G16" i="61"/>
  <c r="H16" i="61"/>
  <c r="G20" i="61"/>
  <c r="H20" i="61"/>
  <c r="G28" i="61"/>
  <c r="H28" i="61"/>
  <c r="G36" i="61"/>
  <c r="H36" i="61"/>
  <c r="G45" i="61"/>
  <c r="H45" i="61"/>
  <c r="G55" i="61"/>
  <c r="H55" i="61"/>
  <c r="G63" i="61"/>
  <c r="H63" i="61"/>
  <c r="G76" i="61"/>
  <c r="H76" i="61"/>
  <c r="G96" i="61"/>
  <c r="H96" i="61"/>
  <c r="G13" i="61"/>
  <c r="G15" i="61"/>
  <c r="G17" i="61"/>
  <c r="G19" i="61"/>
  <c r="G21" i="61"/>
  <c r="G23" i="61"/>
  <c r="G25" i="61"/>
  <c r="G27" i="61"/>
  <c r="G29" i="61"/>
  <c r="G31" i="61"/>
  <c r="G33" i="61"/>
  <c r="G35" i="61"/>
  <c r="G37" i="61"/>
  <c r="G39" i="61"/>
  <c r="G41" i="61"/>
  <c r="G44" i="61"/>
  <c r="G47" i="61"/>
  <c r="G49" i="61"/>
  <c r="G51" i="61"/>
  <c r="G54" i="61"/>
  <c r="G56" i="61"/>
  <c r="G58" i="61"/>
  <c r="G60" i="61"/>
  <c r="G62" i="61"/>
  <c r="G64" i="61"/>
  <c r="G66" i="61"/>
  <c r="G68" i="61"/>
  <c r="G70" i="61"/>
  <c r="G72" i="61"/>
  <c r="G74" i="61"/>
  <c r="G77" i="61"/>
  <c r="G79" i="61"/>
  <c r="G81" i="61"/>
  <c r="G83" i="61"/>
  <c r="G85" i="61"/>
  <c r="G87" i="61"/>
  <c r="G89" i="61"/>
  <c r="G91" i="61"/>
  <c r="G93" i="61"/>
  <c r="G95" i="61"/>
  <c r="G97" i="61"/>
  <c r="G94" i="61"/>
  <c r="H13" i="61"/>
  <c r="H15" i="61"/>
  <c r="H17" i="61"/>
  <c r="H19" i="61"/>
  <c r="H21" i="61"/>
  <c r="H23" i="61"/>
  <c r="H25" i="61"/>
  <c r="H27" i="61"/>
  <c r="H29" i="61"/>
  <c r="H31" i="61"/>
  <c r="H33" i="61"/>
  <c r="H35" i="61"/>
  <c r="H37" i="61"/>
  <c r="H39" i="61"/>
  <c r="H41" i="61"/>
  <c r="H44" i="61"/>
  <c r="H47" i="61"/>
  <c r="H49" i="61"/>
  <c r="H51" i="61"/>
  <c r="H54" i="61"/>
  <c r="H56" i="61"/>
  <c r="H58" i="61"/>
  <c r="H60" i="61"/>
  <c r="H62" i="61"/>
  <c r="H64" i="61"/>
  <c r="H66" i="61"/>
  <c r="H68" i="61"/>
  <c r="H70" i="61"/>
  <c r="H72" i="61"/>
  <c r="H74" i="61"/>
  <c r="H77" i="61"/>
  <c r="H79" i="61"/>
  <c r="H81" i="61"/>
  <c r="H83" i="61"/>
  <c r="H85" i="61"/>
  <c r="H87" i="61"/>
  <c r="H89" i="61"/>
  <c r="H91" i="61"/>
  <c r="H93" i="61"/>
  <c r="H95" i="61"/>
  <c r="H97" i="61"/>
  <c r="J26" i="17" l="1"/>
  <c r="G6" i="63"/>
  <c r="I89" i="62"/>
  <c r="I59" i="62"/>
  <c r="H6" i="61"/>
  <c r="I6" i="61" s="1"/>
  <c r="I49" i="62"/>
  <c r="I80" i="62"/>
  <c r="I41" i="62"/>
  <c r="I94" i="62"/>
  <c r="I30" i="62"/>
  <c r="I81" i="62"/>
  <c r="I39" i="62"/>
  <c r="I78" i="62"/>
  <c r="I71" i="62"/>
  <c r="I62" i="62"/>
  <c r="I97" i="62"/>
  <c r="H6" i="62"/>
  <c r="I6" i="62" s="1"/>
  <c r="I64" i="62"/>
  <c r="H6" i="64"/>
  <c r="I6" i="64" s="1"/>
  <c r="I21" i="64"/>
  <c r="I20" i="64"/>
  <c r="I97" i="64"/>
  <c r="I88" i="64"/>
  <c r="I78" i="64"/>
  <c r="I90" i="64"/>
  <c r="I50" i="64"/>
  <c r="I12" i="64"/>
  <c r="I57" i="64"/>
  <c r="I32" i="64"/>
  <c r="I23" i="64"/>
  <c r="I51" i="64"/>
  <c r="I59" i="64"/>
  <c r="I56" i="64"/>
  <c r="I22" i="64"/>
  <c r="I86" i="64"/>
  <c r="I76" i="64"/>
  <c r="I73" i="64"/>
  <c r="I92" i="64"/>
  <c r="I83" i="64"/>
  <c r="I85" i="64"/>
  <c r="I67" i="64"/>
  <c r="I55" i="64"/>
  <c r="I45" i="64"/>
  <c r="I29" i="64"/>
  <c r="I64" i="64"/>
  <c r="I53" i="64"/>
  <c r="I40" i="64"/>
  <c r="I27" i="64"/>
  <c r="I19" i="64"/>
  <c r="I63" i="64"/>
  <c r="I61" i="64"/>
  <c r="I33" i="64"/>
  <c r="I24" i="64"/>
  <c r="I70" i="64"/>
  <c r="I71" i="64"/>
  <c r="I49" i="64"/>
  <c r="I89" i="64"/>
  <c r="I79" i="64"/>
  <c r="I31" i="64"/>
  <c r="I95" i="64"/>
  <c r="I30" i="64"/>
  <c r="I94" i="64"/>
  <c r="I66" i="64"/>
  <c r="I54" i="64"/>
  <c r="I42" i="64"/>
  <c r="I69" i="64"/>
  <c r="I47" i="64"/>
  <c r="I93" i="64"/>
  <c r="I84" i="64"/>
  <c r="I72" i="64"/>
  <c r="I39" i="64"/>
  <c r="I26" i="64"/>
  <c r="I15" i="64"/>
  <c r="I91" i="64"/>
  <c r="I81" i="64"/>
  <c r="I37" i="64"/>
  <c r="I25" i="64"/>
  <c r="I13" i="64"/>
  <c r="I80" i="64"/>
  <c r="I90" i="62"/>
  <c r="I58" i="62"/>
  <c r="I87" i="62"/>
  <c r="I57" i="62"/>
  <c r="I47" i="62"/>
  <c r="I31" i="62"/>
  <c r="I86" i="62"/>
  <c r="I70" i="62"/>
  <c r="I54" i="62"/>
  <c r="I38" i="62"/>
  <c r="I93" i="62"/>
  <c r="I85" i="62"/>
  <c r="I75" i="62"/>
  <c r="I65" i="62"/>
  <c r="I55" i="62"/>
  <c r="I43" i="62"/>
  <c r="I16" i="62"/>
  <c r="I48" i="62"/>
  <c r="I28" i="62"/>
  <c r="I74" i="62"/>
  <c r="I42" i="62"/>
  <c r="I95" i="62"/>
  <c r="I79" i="62"/>
  <c r="I82" i="62"/>
  <c r="I66" i="62"/>
  <c r="I50" i="62"/>
  <c r="I34" i="62"/>
  <c r="I14" i="62"/>
  <c r="I91" i="62"/>
  <c r="I83" i="62"/>
  <c r="I73" i="62"/>
  <c r="I63" i="62"/>
  <c r="I51" i="62"/>
  <c r="I96" i="62"/>
  <c r="I19" i="62"/>
  <c r="I29" i="62"/>
  <c r="I21" i="62"/>
  <c r="I13" i="62"/>
  <c r="I92" i="62"/>
  <c r="I76" i="62"/>
  <c r="I60" i="62"/>
  <c r="I44" i="62"/>
  <c r="I23" i="62"/>
  <c r="I20" i="62"/>
  <c r="I35" i="62"/>
  <c r="I72" i="62"/>
  <c r="I56" i="62"/>
  <c r="I40" i="62"/>
  <c r="I26" i="62"/>
  <c r="I15" i="62"/>
  <c r="I12" i="62"/>
  <c r="I27" i="62"/>
  <c r="I77" i="62"/>
  <c r="I69" i="62"/>
  <c r="I61" i="62"/>
  <c r="I53" i="62"/>
  <c r="I45" i="62"/>
  <c r="I37" i="62"/>
  <c r="I33" i="62"/>
  <c r="I25" i="62"/>
  <c r="I17" i="62"/>
  <c r="I84" i="62"/>
  <c r="I68" i="62"/>
  <c r="I52" i="62"/>
  <c r="I36" i="62"/>
  <c r="I18" i="62"/>
  <c r="I24" i="62"/>
  <c r="I32" i="62"/>
  <c r="I91" i="61"/>
  <c r="I83" i="61"/>
  <c r="I74" i="61"/>
  <c r="I58" i="61"/>
  <c r="I23" i="61"/>
  <c r="I78" i="61"/>
  <c r="I65" i="61"/>
  <c r="I34" i="61"/>
  <c r="I97" i="61"/>
  <c r="I89" i="61"/>
  <c r="I81" i="61"/>
  <c r="I72" i="61"/>
  <c r="I64" i="61"/>
  <c r="I56" i="61"/>
  <c r="I47" i="61"/>
  <c r="I37" i="61"/>
  <c r="I29" i="61"/>
  <c r="I21" i="61"/>
  <c r="I13" i="61"/>
  <c r="I76" i="61"/>
  <c r="I55" i="61"/>
  <c r="I36" i="61"/>
  <c r="I20" i="61"/>
  <c r="I90" i="61"/>
  <c r="I61" i="61"/>
  <c r="I38" i="61"/>
  <c r="I14" i="61"/>
  <c r="I88" i="61"/>
  <c r="I80" i="61"/>
  <c r="I67" i="61"/>
  <c r="I50" i="61"/>
  <c r="I32" i="61"/>
  <c r="I12" i="61"/>
  <c r="I57" i="61"/>
  <c r="I30" i="61"/>
  <c r="I94" i="61"/>
  <c r="I49" i="61"/>
  <c r="I31" i="61"/>
  <c r="I15" i="61"/>
  <c r="I95" i="61"/>
  <c r="I70" i="61"/>
  <c r="I44" i="61"/>
  <c r="I96" i="61"/>
  <c r="I86" i="61"/>
  <c r="I69" i="61"/>
  <c r="I48" i="61"/>
  <c r="I22" i="61"/>
  <c r="I66" i="61"/>
  <c r="I39" i="61"/>
  <c r="I87" i="61"/>
  <c r="I79" i="61"/>
  <c r="I62" i="61"/>
  <c r="I54" i="61"/>
  <c r="I35" i="61"/>
  <c r="I27" i="61"/>
  <c r="I19" i="61"/>
  <c r="I93" i="61"/>
  <c r="I85" i="61"/>
  <c r="I77" i="61"/>
  <c r="I68" i="61"/>
  <c r="I60" i="61"/>
  <c r="I51" i="61"/>
  <c r="I41" i="61"/>
  <c r="I33" i="61"/>
  <c r="I25" i="61"/>
  <c r="I17" i="61"/>
  <c r="I63" i="61"/>
  <c r="I45" i="61"/>
  <c r="I28" i="61"/>
  <c r="I16" i="61"/>
  <c r="I73" i="61"/>
  <c r="I53" i="61"/>
  <c r="I26" i="61"/>
  <c r="I92" i="61"/>
  <c r="I84" i="61"/>
  <c r="I71" i="61"/>
  <c r="I59" i="61"/>
  <c r="I40" i="61"/>
  <c r="I24" i="61"/>
  <c r="I82" i="61"/>
  <c r="I42" i="61"/>
  <c r="I18" i="61"/>
  <c r="F97" i="30" l="1"/>
  <c r="F95" i="30"/>
  <c r="F94" i="30"/>
  <c r="F93" i="30"/>
  <c r="F92" i="30"/>
  <c r="F91" i="30"/>
  <c r="F90" i="30"/>
  <c r="F89" i="30"/>
  <c r="F88" i="30"/>
  <c r="F86" i="30"/>
  <c r="F85" i="30"/>
  <c r="F84" i="30"/>
  <c r="F83" i="30"/>
  <c r="F81" i="30"/>
  <c r="F80" i="30"/>
  <c r="F79" i="30"/>
  <c r="F78" i="30"/>
  <c r="F76" i="30"/>
  <c r="F73" i="30"/>
  <c r="F72" i="30"/>
  <c r="F71" i="30"/>
  <c r="F70" i="30"/>
  <c r="F69" i="30"/>
  <c r="F67" i="30"/>
  <c r="F66" i="30"/>
  <c r="F64" i="30"/>
  <c r="F63" i="30"/>
  <c r="F61" i="30"/>
  <c r="F59" i="30"/>
  <c r="F57" i="30"/>
  <c r="F56" i="30"/>
  <c r="F55" i="30"/>
  <c r="F54" i="30"/>
  <c r="F53" i="30"/>
  <c r="F51" i="30"/>
  <c r="F50" i="30"/>
  <c r="F49" i="30"/>
  <c r="F47" i="30"/>
  <c r="F45" i="30"/>
  <c r="F42" i="30"/>
  <c r="F40" i="30"/>
  <c r="F39" i="30"/>
  <c r="F37" i="30"/>
  <c r="F33" i="30"/>
  <c r="F32" i="30"/>
  <c r="F31" i="30"/>
  <c r="F30" i="30"/>
  <c r="F29" i="30"/>
  <c r="F27" i="30"/>
  <c r="F26" i="30"/>
  <c r="F25" i="30"/>
  <c r="F24" i="30"/>
  <c r="F23" i="30"/>
  <c r="F22" i="30"/>
  <c r="F21" i="30"/>
  <c r="F20" i="30"/>
  <c r="F19" i="30"/>
  <c r="F15" i="30"/>
  <c r="F13" i="30"/>
  <c r="F12" i="30"/>
  <c r="F97" i="29"/>
  <c r="F95" i="29"/>
  <c r="H95" i="29" s="1"/>
  <c r="F94" i="29"/>
  <c r="H94" i="29" s="1"/>
  <c r="F93" i="29"/>
  <c r="F92" i="29"/>
  <c r="F91" i="29"/>
  <c r="H91" i="29" s="1"/>
  <c r="F90" i="29"/>
  <c r="H90" i="29" s="1"/>
  <c r="F89" i="29"/>
  <c r="F88" i="29"/>
  <c r="F86" i="29"/>
  <c r="H86" i="29" s="1"/>
  <c r="F85" i="29"/>
  <c r="H85" i="29" s="1"/>
  <c r="F84" i="29"/>
  <c r="F83" i="29"/>
  <c r="F81" i="29"/>
  <c r="F80" i="29"/>
  <c r="F79" i="29"/>
  <c r="F78" i="29"/>
  <c r="F76" i="29"/>
  <c r="F73" i="29"/>
  <c r="F72" i="29"/>
  <c r="F71" i="29"/>
  <c r="F70" i="29"/>
  <c r="F69" i="29"/>
  <c r="F67" i="29"/>
  <c r="F66" i="29"/>
  <c r="F64" i="29"/>
  <c r="F63" i="29"/>
  <c r="F61" i="29"/>
  <c r="F59" i="29"/>
  <c r="F57" i="29"/>
  <c r="F56" i="29"/>
  <c r="F55" i="29"/>
  <c r="F54" i="29"/>
  <c r="F53" i="29"/>
  <c r="F51" i="29"/>
  <c r="F50" i="29"/>
  <c r="F49" i="29"/>
  <c r="F48" i="29"/>
  <c r="F47" i="29"/>
  <c r="F45" i="29"/>
  <c r="F42" i="29"/>
  <c r="F40" i="29"/>
  <c r="F39" i="29"/>
  <c r="F37" i="29"/>
  <c r="F33" i="29"/>
  <c r="F32" i="29"/>
  <c r="F31" i="29"/>
  <c r="F30" i="29"/>
  <c r="F29" i="29"/>
  <c r="F27" i="29"/>
  <c r="F26" i="29"/>
  <c r="F25" i="29"/>
  <c r="F24" i="29"/>
  <c r="F23" i="29"/>
  <c r="F22" i="29"/>
  <c r="F21" i="29"/>
  <c r="F20" i="29"/>
  <c r="F19" i="29"/>
  <c r="F15" i="29"/>
  <c r="F13" i="29"/>
  <c r="F12" i="29"/>
  <c r="F97" i="28"/>
  <c r="H97" i="28" s="1"/>
  <c r="F95" i="28"/>
  <c r="F94" i="28"/>
  <c r="H94" i="28" s="1"/>
  <c r="F93" i="28"/>
  <c r="H93" i="28" s="1"/>
  <c r="F92" i="28"/>
  <c r="H92" i="28" s="1"/>
  <c r="F91" i="28"/>
  <c r="F90" i="28"/>
  <c r="H90" i="28" s="1"/>
  <c r="F89" i="28"/>
  <c r="H89" i="28" s="1"/>
  <c r="F88" i="28"/>
  <c r="H88" i="28" s="1"/>
  <c r="F86" i="28"/>
  <c r="F85" i="28"/>
  <c r="H85" i="28" s="1"/>
  <c r="F84" i="28"/>
  <c r="H84" i="28" s="1"/>
  <c r="F83" i="28"/>
  <c r="H83" i="28" s="1"/>
  <c r="F81" i="28"/>
  <c r="F80" i="28"/>
  <c r="H80" i="28" s="1"/>
  <c r="F79" i="28"/>
  <c r="H79" i="28" s="1"/>
  <c r="F78" i="28"/>
  <c r="H78" i="28" s="1"/>
  <c r="F76" i="28"/>
  <c r="F73" i="28"/>
  <c r="H73" i="28" s="1"/>
  <c r="F72" i="28"/>
  <c r="H72" i="28" s="1"/>
  <c r="F71" i="28"/>
  <c r="H71" i="28" s="1"/>
  <c r="F70" i="28"/>
  <c r="H70" i="28" s="1"/>
  <c r="F69" i="28"/>
  <c r="H69" i="28" s="1"/>
  <c r="F67" i="28"/>
  <c r="H67" i="28" s="1"/>
  <c r="F66" i="28"/>
  <c r="H66" i="28" s="1"/>
  <c r="F64" i="28"/>
  <c r="H64" i="28" s="1"/>
  <c r="F63" i="28"/>
  <c r="H63" i="28" s="1"/>
  <c r="F61" i="28"/>
  <c r="H61" i="28" s="1"/>
  <c r="F59" i="28"/>
  <c r="H59" i="28" s="1"/>
  <c r="F57" i="28"/>
  <c r="H57" i="28" s="1"/>
  <c r="F56" i="28"/>
  <c r="H56" i="28" s="1"/>
  <c r="F55" i="28"/>
  <c r="H55" i="28" s="1"/>
  <c r="F54" i="28"/>
  <c r="H54" i="28" s="1"/>
  <c r="F53" i="28"/>
  <c r="H53" i="28" s="1"/>
  <c r="F51" i="28"/>
  <c r="H51" i="28" s="1"/>
  <c r="F50" i="28"/>
  <c r="H50" i="28" s="1"/>
  <c r="F49" i="28"/>
  <c r="H49" i="28" s="1"/>
  <c r="F48" i="28"/>
  <c r="H48" i="28" s="1"/>
  <c r="F47" i="28"/>
  <c r="H47" i="28" s="1"/>
  <c r="F45" i="28"/>
  <c r="H45" i="28" s="1"/>
  <c r="F42" i="28"/>
  <c r="H42" i="28" s="1"/>
  <c r="F40" i="28"/>
  <c r="H40" i="28" s="1"/>
  <c r="F39" i="28"/>
  <c r="H39" i="28" s="1"/>
  <c r="F37" i="28"/>
  <c r="H37" i="28" s="1"/>
  <c r="F33" i="28"/>
  <c r="H33" i="28" s="1"/>
  <c r="F32" i="28"/>
  <c r="H32" i="28" s="1"/>
  <c r="F31" i="28"/>
  <c r="H31" i="28" s="1"/>
  <c r="F30" i="28"/>
  <c r="H30" i="28" s="1"/>
  <c r="F29" i="28"/>
  <c r="H29" i="28" s="1"/>
  <c r="F27" i="28"/>
  <c r="H27" i="28" s="1"/>
  <c r="F26" i="28"/>
  <c r="H26" i="28" s="1"/>
  <c r="F25" i="28"/>
  <c r="H25" i="28" s="1"/>
  <c r="F24" i="28"/>
  <c r="H24" i="28" s="1"/>
  <c r="F23" i="28"/>
  <c r="H23" i="28" s="1"/>
  <c r="F22" i="28"/>
  <c r="H22" i="28" s="1"/>
  <c r="F21" i="28"/>
  <c r="H21" i="28" s="1"/>
  <c r="F20" i="28"/>
  <c r="H20" i="28" s="1"/>
  <c r="F19" i="28"/>
  <c r="H19" i="28" s="1"/>
  <c r="F15" i="28"/>
  <c r="H15" i="28" s="1"/>
  <c r="F13" i="28"/>
  <c r="H13" i="28" s="1"/>
  <c r="F12" i="28"/>
  <c r="H12" i="28" s="1"/>
  <c r="F97" i="37"/>
  <c r="H97" i="37" s="1"/>
  <c r="F96" i="37"/>
  <c r="H96" i="37" s="1"/>
  <c r="F95" i="37"/>
  <c r="H95" i="37" s="1"/>
  <c r="F94" i="37"/>
  <c r="F93" i="37"/>
  <c r="H93" i="37" s="1"/>
  <c r="F92" i="37"/>
  <c r="H92" i="37" s="1"/>
  <c r="F91" i="37"/>
  <c r="H91" i="37" s="1"/>
  <c r="F90" i="37"/>
  <c r="H90" i="37" s="1"/>
  <c r="F89" i="37"/>
  <c r="H89" i="37" s="1"/>
  <c r="F87" i="37"/>
  <c r="H87" i="37" s="1"/>
  <c r="F86" i="37"/>
  <c r="H86" i="37" s="1"/>
  <c r="F85" i="37"/>
  <c r="H85" i="37" s="1"/>
  <c r="F84" i="37"/>
  <c r="F82" i="37"/>
  <c r="H82" i="37" s="1"/>
  <c r="F81" i="37"/>
  <c r="H81" i="37" s="1"/>
  <c r="F80" i="37"/>
  <c r="H80" i="37" s="1"/>
  <c r="F79" i="37"/>
  <c r="H79" i="37" s="1"/>
  <c r="F78" i="37"/>
  <c r="H78" i="37" s="1"/>
  <c r="F77" i="37"/>
  <c r="H77" i="37" s="1"/>
  <c r="F76" i="37"/>
  <c r="H76" i="37" s="1"/>
  <c r="F75" i="37"/>
  <c r="F74" i="37"/>
  <c r="H74" i="37" s="1"/>
  <c r="F72" i="37"/>
  <c r="H72" i="37" s="1"/>
  <c r="F71" i="37"/>
  <c r="H71" i="37" s="1"/>
  <c r="F69" i="37"/>
  <c r="F68" i="37"/>
  <c r="H68" i="37" s="1"/>
  <c r="F66" i="37"/>
  <c r="H66" i="37" s="1"/>
  <c r="F65" i="37"/>
  <c r="H65" i="37" s="1"/>
  <c r="F64" i="37"/>
  <c r="F63" i="37"/>
  <c r="H63" i="37" s="1"/>
  <c r="F62" i="37"/>
  <c r="H62" i="37" s="1"/>
  <c r="F61" i="37"/>
  <c r="H61" i="37" s="1"/>
  <c r="F60" i="37"/>
  <c r="F59" i="37"/>
  <c r="H59" i="37" s="1"/>
  <c r="F58" i="37"/>
  <c r="H58" i="37" s="1"/>
  <c r="F57" i="37"/>
  <c r="H57" i="37" s="1"/>
  <c r="F56" i="37"/>
  <c r="F55" i="37"/>
  <c r="H55" i="37" s="1"/>
  <c r="F54" i="37"/>
  <c r="H54" i="37" s="1"/>
  <c r="F53" i="37"/>
  <c r="H53" i="37" s="1"/>
  <c r="F52" i="37"/>
  <c r="F51" i="37"/>
  <c r="H51" i="37" s="1"/>
  <c r="F50" i="37"/>
  <c r="H50" i="37" s="1"/>
  <c r="F48" i="37"/>
  <c r="H48" i="37" s="1"/>
  <c r="F47" i="37"/>
  <c r="F46" i="37"/>
  <c r="H46" i="37" s="1"/>
  <c r="F45" i="37"/>
  <c r="H45" i="37" s="1"/>
  <c r="F44" i="37"/>
  <c r="H44" i="37" s="1"/>
  <c r="F43" i="37"/>
  <c r="F42" i="37"/>
  <c r="H42" i="37" s="1"/>
  <c r="F41" i="37"/>
  <c r="H41" i="37" s="1"/>
  <c r="F40" i="37"/>
  <c r="H40" i="37" s="1"/>
  <c r="F39" i="37"/>
  <c r="F38" i="37"/>
  <c r="H38" i="37" s="1"/>
  <c r="F37" i="37"/>
  <c r="H37" i="37" s="1"/>
  <c r="F36" i="37"/>
  <c r="H36" i="37" s="1"/>
  <c r="F35" i="37"/>
  <c r="F34" i="37"/>
  <c r="H34" i="37" s="1"/>
  <c r="F33" i="37"/>
  <c r="H33" i="37" s="1"/>
  <c r="F32" i="37"/>
  <c r="H32" i="37" s="1"/>
  <c r="F31" i="37"/>
  <c r="F30" i="37"/>
  <c r="H30" i="37" s="1"/>
  <c r="F29" i="37"/>
  <c r="H29" i="37" s="1"/>
  <c r="F27" i="37"/>
  <c r="H27" i="37" s="1"/>
  <c r="F26" i="37"/>
  <c r="F25" i="37"/>
  <c r="H25" i="37" s="1"/>
  <c r="F24" i="37"/>
  <c r="H24" i="37" s="1"/>
  <c r="F23" i="37"/>
  <c r="H23" i="37" s="1"/>
  <c r="F21" i="37"/>
  <c r="F20" i="37"/>
  <c r="H20" i="37" s="1"/>
  <c r="F19" i="37"/>
  <c r="H19" i="37" s="1"/>
  <c r="F18" i="37"/>
  <c r="H18" i="37" s="1"/>
  <c r="F17" i="37"/>
  <c r="F16" i="37"/>
  <c r="F15" i="37"/>
  <c r="F14" i="37"/>
  <c r="H14" i="37" s="1"/>
  <c r="F12" i="37"/>
  <c r="H12" i="37" s="1"/>
  <c r="F97" i="36"/>
  <c r="H97" i="36" s="1"/>
  <c r="F96" i="36"/>
  <c r="H96" i="36" s="1"/>
  <c r="F95" i="36"/>
  <c r="H95" i="36" s="1"/>
  <c r="F94" i="36"/>
  <c r="H94" i="36" s="1"/>
  <c r="F93" i="36"/>
  <c r="H93" i="36" s="1"/>
  <c r="F92" i="36"/>
  <c r="H92" i="36" s="1"/>
  <c r="F91" i="36"/>
  <c r="H91" i="36" s="1"/>
  <c r="F90" i="36"/>
  <c r="H90" i="36" s="1"/>
  <c r="F89" i="36"/>
  <c r="H89" i="36" s="1"/>
  <c r="F87" i="36"/>
  <c r="H87" i="36" s="1"/>
  <c r="F86" i="36"/>
  <c r="H86" i="36" s="1"/>
  <c r="F85" i="36"/>
  <c r="H85" i="36" s="1"/>
  <c r="F84" i="36"/>
  <c r="H84" i="36" s="1"/>
  <c r="F82" i="36"/>
  <c r="H82" i="36" s="1"/>
  <c r="F81" i="36"/>
  <c r="H81" i="36" s="1"/>
  <c r="F80" i="36"/>
  <c r="H80" i="36" s="1"/>
  <c r="F79" i="36"/>
  <c r="H79" i="36" s="1"/>
  <c r="F78" i="36"/>
  <c r="H78" i="36" s="1"/>
  <c r="F77" i="36"/>
  <c r="H77" i="36" s="1"/>
  <c r="F76" i="36"/>
  <c r="H76" i="36" s="1"/>
  <c r="F75" i="36"/>
  <c r="H75" i="36" s="1"/>
  <c r="F74" i="36"/>
  <c r="H74" i="36" s="1"/>
  <c r="F72" i="36"/>
  <c r="H72" i="36" s="1"/>
  <c r="F71" i="36"/>
  <c r="H71" i="36" s="1"/>
  <c r="F69" i="36"/>
  <c r="H69" i="36" s="1"/>
  <c r="F68" i="36"/>
  <c r="H68" i="36" s="1"/>
  <c r="F66" i="36"/>
  <c r="H66" i="36" s="1"/>
  <c r="F65" i="36"/>
  <c r="H65" i="36" s="1"/>
  <c r="F64" i="36"/>
  <c r="H64" i="36" s="1"/>
  <c r="F63" i="36"/>
  <c r="H63" i="36" s="1"/>
  <c r="F62" i="36"/>
  <c r="H62" i="36" s="1"/>
  <c r="F61" i="36"/>
  <c r="H61" i="36" s="1"/>
  <c r="F60" i="36"/>
  <c r="H60" i="36" s="1"/>
  <c r="F59" i="36"/>
  <c r="H59" i="36" s="1"/>
  <c r="F58" i="36"/>
  <c r="H58" i="36" s="1"/>
  <c r="F57" i="36"/>
  <c r="H57" i="36" s="1"/>
  <c r="F56" i="36"/>
  <c r="H56" i="36" s="1"/>
  <c r="F55" i="36"/>
  <c r="H55" i="36" s="1"/>
  <c r="F54" i="36"/>
  <c r="H54" i="36" s="1"/>
  <c r="F53" i="36"/>
  <c r="H53" i="36" s="1"/>
  <c r="F52" i="36"/>
  <c r="H52" i="36" s="1"/>
  <c r="F51" i="36"/>
  <c r="H51" i="36" s="1"/>
  <c r="F50" i="36"/>
  <c r="H50" i="36" s="1"/>
  <c r="F48" i="36"/>
  <c r="H48" i="36" s="1"/>
  <c r="F47" i="36"/>
  <c r="H47" i="36" s="1"/>
  <c r="F46" i="36"/>
  <c r="H46" i="36" s="1"/>
  <c r="F45" i="36"/>
  <c r="H45" i="36" s="1"/>
  <c r="F44" i="36"/>
  <c r="H44" i="36" s="1"/>
  <c r="F43" i="36"/>
  <c r="H43" i="36" s="1"/>
  <c r="F42" i="36"/>
  <c r="H42" i="36" s="1"/>
  <c r="F41" i="36"/>
  <c r="H41" i="36" s="1"/>
  <c r="F40" i="36"/>
  <c r="H40" i="36" s="1"/>
  <c r="F39" i="36"/>
  <c r="H39" i="36" s="1"/>
  <c r="F38" i="36"/>
  <c r="H38" i="36" s="1"/>
  <c r="F37" i="36"/>
  <c r="H37" i="36" s="1"/>
  <c r="F36" i="36"/>
  <c r="H36" i="36" s="1"/>
  <c r="F35" i="36"/>
  <c r="H35" i="36" s="1"/>
  <c r="F34" i="36"/>
  <c r="H34" i="36" s="1"/>
  <c r="F33" i="36"/>
  <c r="H33" i="36" s="1"/>
  <c r="F32" i="36"/>
  <c r="H32" i="36" s="1"/>
  <c r="F31" i="36"/>
  <c r="H31" i="36" s="1"/>
  <c r="F30" i="36"/>
  <c r="H30" i="36" s="1"/>
  <c r="F29" i="36"/>
  <c r="H29" i="36" s="1"/>
  <c r="F27" i="36"/>
  <c r="H27" i="36" s="1"/>
  <c r="F26" i="36"/>
  <c r="H26" i="36" s="1"/>
  <c r="F25" i="36"/>
  <c r="H25" i="36" s="1"/>
  <c r="F24" i="36"/>
  <c r="H24" i="36" s="1"/>
  <c r="F23" i="36"/>
  <c r="H23" i="36" s="1"/>
  <c r="F21" i="36"/>
  <c r="H21" i="36" s="1"/>
  <c r="F20" i="36"/>
  <c r="H20" i="36" s="1"/>
  <c r="F19" i="36"/>
  <c r="H19" i="36" s="1"/>
  <c r="F18" i="36"/>
  <c r="H18" i="36" s="1"/>
  <c r="F17" i="36"/>
  <c r="H17" i="36" s="1"/>
  <c r="F16" i="36"/>
  <c r="H16" i="36" s="1"/>
  <c r="F15" i="36"/>
  <c r="H15" i="36" s="1"/>
  <c r="F14" i="36"/>
  <c r="H14" i="36" s="1"/>
  <c r="F12" i="36"/>
  <c r="H12" i="36" s="1"/>
  <c r="F97" i="35"/>
  <c r="H97" i="35" s="1"/>
  <c r="F96" i="35"/>
  <c r="H96" i="35" s="1"/>
  <c r="F95" i="35"/>
  <c r="H95" i="35" s="1"/>
  <c r="F94" i="35"/>
  <c r="H94" i="35" s="1"/>
  <c r="F93" i="35"/>
  <c r="H93" i="35" s="1"/>
  <c r="F92" i="35"/>
  <c r="H92" i="35" s="1"/>
  <c r="F91" i="35"/>
  <c r="H91" i="35" s="1"/>
  <c r="F90" i="35"/>
  <c r="H90" i="35" s="1"/>
  <c r="F89" i="35"/>
  <c r="H89" i="35" s="1"/>
  <c r="F87" i="35"/>
  <c r="H87" i="35" s="1"/>
  <c r="F86" i="35"/>
  <c r="H86" i="35" s="1"/>
  <c r="F85" i="35"/>
  <c r="H85" i="35" s="1"/>
  <c r="F84" i="35"/>
  <c r="H84" i="35" s="1"/>
  <c r="F82" i="35"/>
  <c r="H82" i="35" s="1"/>
  <c r="F81" i="35"/>
  <c r="H81" i="35" s="1"/>
  <c r="F80" i="35"/>
  <c r="F79" i="35"/>
  <c r="H79" i="35" s="1"/>
  <c r="F78" i="35"/>
  <c r="H78" i="35" s="1"/>
  <c r="F77" i="35"/>
  <c r="H77" i="35" s="1"/>
  <c r="F76" i="35"/>
  <c r="H76" i="35" s="1"/>
  <c r="F75" i="35"/>
  <c r="H75" i="35" s="1"/>
  <c r="F74" i="35"/>
  <c r="H74" i="35" s="1"/>
  <c r="F72" i="35"/>
  <c r="H72" i="35" s="1"/>
  <c r="F71" i="35"/>
  <c r="F69" i="35"/>
  <c r="H69" i="35" s="1"/>
  <c r="F68" i="35"/>
  <c r="H68" i="35" s="1"/>
  <c r="F66" i="35"/>
  <c r="H66" i="35" s="1"/>
  <c r="F65" i="35"/>
  <c r="H65" i="35" s="1"/>
  <c r="F64" i="35"/>
  <c r="H64" i="35" s="1"/>
  <c r="F63" i="35"/>
  <c r="H63" i="35" s="1"/>
  <c r="F62" i="35"/>
  <c r="H62" i="35" s="1"/>
  <c r="F61" i="35"/>
  <c r="F60" i="35"/>
  <c r="H60" i="35" s="1"/>
  <c r="F59" i="35"/>
  <c r="H59" i="35" s="1"/>
  <c r="F58" i="35"/>
  <c r="H58" i="35" s="1"/>
  <c r="F57" i="35"/>
  <c r="H57" i="35" s="1"/>
  <c r="F56" i="35"/>
  <c r="H56" i="35" s="1"/>
  <c r="F55" i="35"/>
  <c r="H55" i="35" s="1"/>
  <c r="F54" i="35"/>
  <c r="H54" i="35" s="1"/>
  <c r="F53" i="35"/>
  <c r="F52" i="35"/>
  <c r="H52" i="35" s="1"/>
  <c r="F51" i="35"/>
  <c r="H51" i="35" s="1"/>
  <c r="F50" i="35"/>
  <c r="H50" i="35" s="1"/>
  <c r="F48" i="35"/>
  <c r="F47" i="35"/>
  <c r="H47" i="35" s="1"/>
  <c r="F46" i="35"/>
  <c r="H46" i="35" s="1"/>
  <c r="F45" i="35"/>
  <c r="H45" i="35" s="1"/>
  <c r="F44" i="35"/>
  <c r="F43" i="35"/>
  <c r="H43" i="35" s="1"/>
  <c r="F42" i="35"/>
  <c r="H42" i="35" s="1"/>
  <c r="F41" i="35"/>
  <c r="H41" i="35" s="1"/>
  <c r="F40" i="35"/>
  <c r="H40" i="35" s="1"/>
  <c r="F39" i="35"/>
  <c r="H39" i="35" s="1"/>
  <c r="F38" i="35"/>
  <c r="H38" i="35" s="1"/>
  <c r="F37" i="35"/>
  <c r="H37" i="35" s="1"/>
  <c r="F36" i="35"/>
  <c r="F35" i="35"/>
  <c r="H35" i="35" s="1"/>
  <c r="F34" i="35"/>
  <c r="H34" i="35" s="1"/>
  <c r="F33" i="35"/>
  <c r="H33" i="35" s="1"/>
  <c r="F32" i="35"/>
  <c r="F31" i="35"/>
  <c r="H31" i="35" s="1"/>
  <c r="F30" i="35"/>
  <c r="H30" i="35" s="1"/>
  <c r="F29" i="35"/>
  <c r="H29" i="35" s="1"/>
  <c r="F27" i="35"/>
  <c r="F26" i="35"/>
  <c r="H26" i="35" s="1"/>
  <c r="F25" i="35"/>
  <c r="H25" i="35" s="1"/>
  <c r="F24" i="35"/>
  <c r="H24" i="35" s="1"/>
  <c r="F23" i="35"/>
  <c r="H23" i="35" s="1"/>
  <c r="F21" i="35"/>
  <c r="H21" i="35" s="1"/>
  <c r="F20" i="35"/>
  <c r="H20" i="35" s="1"/>
  <c r="F19" i="35"/>
  <c r="H19" i="35" s="1"/>
  <c r="F18" i="35"/>
  <c r="F17" i="35"/>
  <c r="H17" i="35" s="1"/>
  <c r="F16" i="35"/>
  <c r="H16" i="35" s="1"/>
  <c r="F15" i="35"/>
  <c r="H15" i="35" s="1"/>
  <c r="F14" i="35"/>
  <c r="F12" i="35"/>
  <c r="F97" i="44"/>
  <c r="H97" i="44" s="1"/>
  <c r="F96" i="44"/>
  <c r="H96" i="44" s="1"/>
  <c r="F95" i="44"/>
  <c r="H95" i="44" s="1"/>
  <c r="F94" i="44"/>
  <c r="F93" i="44"/>
  <c r="H93" i="44" s="1"/>
  <c r="F92" i="44"/>
  <c r="H92" i="44" s="1"/>
  <c r="F91" i="44"/>
  <c r="H91" i="44" s="1"/>
  <c r="F90" i="44"/>
  <c r="F89" i="44"/>
  <c r="H89" i="44" s="1"/>
  <c r="F87" i="44"/>
  <c r="H87" i="44" s="1"/>
  <c r="F86" i="44"/>
  <c r="F85" i="44"/>
  <c r="H85" i="44" s="1"/>
  <c r="F84" i="44"/>
  <c r="H84" i="44" s="1"/>
  <c r="F83" i="44"/>
  <c r="H83" i="44" s="1"/>
  <c r="F82" i="44"/>
  <c r="F81" i="44"/>
  <c r="H81" i="44" s="1"/>
  <c r="F80" i="44"/>
  <c r="H80" i="44" s="1"/>
  <c r="F79" i="44"/>
  <c r="H79" i="44" s="1"/>
  <c r="F78" i="44"/>
  <c r="F77" i="44"/>
  <c r="H77" i="44" s="1"/>
  <c r="F76" i="44"/>
  <c r="H76" i="44" s="1"/>
  <c r="F75" i="44"/>
  <c r="H75" i="44" s="1"/>
  <c r="F74" i="44"/>
  <c r="F73" i="44"/>
  <c r="H73" i="44" s="1"/>
  <c r="F72" i="44"/>
  <c r="H72" i="44" s="1"/>
  <c r="F71" i="44"/>
  <c r="H71" i="44" s="1"/>
  <c r="F70" i="44"/>
  <c r="F69" i="44"/>
  <c r="H69" i="44" s="1"/>
  <c r="F68" i="44"/>
  <c r="H68" i="44" s="1"/>
  <c r="F67" i="44"/>
  <c r="H67" i="44" s="1"/>
  <c r="F66" i="44"/>
  <c r="F65" i="44"/>
  <c r="H65" i="44" s="1"/>
  <c r="F64" i="44"/>
  <c r="H64" i="44" s="1"/>
  <c r="F63" i="44"/>
  <c r="H63" i="44" s="1"/>
  <c r="F62" i="44"/>
  <c r="F61" i="44"/>
  <c r="H61" i="44" s="1"/>
  <c r="F60" i="44"/>
  <c r="H60" i="44" s="1"/>
  <c r="F59" i="44"/>
  <c r="H59" i="44" s="1"/>
  <c r="F58" i="44"/>
  <c r="F57" i="44"/>
  <c r="H57" i="44" s="1"/>
  <c r="F56" i="44"/>
  <c r="H56" i="44" s="1"/>
  <c r="F55" i="44"/>
  <c r="H55" i="44" s="1"/>
  <c r="F54" i="44"/>
  <c r="F53" i="44"/>
  <c r="H53" i="44" s="1"/>
  <c r="F52" i="44"/>
  <c r="H52" i="44" s="1"/>
  <c r="F51" i="44"/>
  <c r="H51" i="44" s="1"/>
  <c r="F50" i="44"/>
  <c r="F49" i="44"/>
  <c r="H49" i="44" s="1"/>
  <c r="F48" i="44"/>
  <c r="H48" i="44" s="1"/>
  <c r="F47" i="44"/>
  <c r="H47" i="44" s="1"/>
  <c r="F45" i="44"/>
  <c r="H45" i="44" s="1"/>
  <c r="F44" i="44"/>
  <c r="H44" i="44" s="1"/>
  <c r="F43" i="44"/>
  <c r="H43" i="44" s="1"/>
  <c r="F42" i="44"/>
  <c r="F41" i="44"/>
  <c r="H41" i="44" s="1"/>
  <c r="F40" i="44"/>
  <c r="H40" i="44" s="1"/>
  <c r="F39" i="44"/>
  <c r="H39" i="44" s="1"/>
  <c r="F38" i="44"/>
  <c r="F37" i="44"/>
  <c r="H37" i="44" s="1"/>
  <c r="F36" i="44"/>
  <c r="H36" i="44" s="1"/>
  <c r="F35" i="44"/>
  <c r="H35" i="44" s="1"/>
  <c r="F34" i="44"/>
  <c r="F33" i="44"/>
  <c r="H33" i="44" s="1"/>
  <c r="F32" i="44"/>
  <c r="H32" i="44" s="1"/>
  <c r="F31" i="44"/>
  <c r="H31" i="44" s="1"/>
  <c r="F30" i="44"/>
  <c r="F29" i="44"/>
  <c r="H29" i="44" s="1"/>
  <c r="F28" i="44"/>
  <c r="H28" i="44" s="1"/>
  <c r="F27" i="44"/>
  <c r="H27" i="44" s="1"/>
  <c r="F26" i="44"/>
  <c r="F25" i="44"/>
  <c r="H25" i="44" s="1"/>
  <c r="F24" i="44"/>
  <c r="H24" i="44" s="1"/>
  <c r="F23" i="44"/>
  <c r="H23" i="44" s="1"/>
  <c r="F21" i="44"/>
  <c r="H21" i="44" s="1"/>
  <c r="F20" i="44"/>
  <c r="H20" i="44" s="1"/>
  <c r="F19" i="44"/>
  <c r="H19" i="44" s="1"/>
  <c r="F18" i="44"/>
  <c r="F17" i="44"/>
  <c r="H17" i="44" s="1"/>
  <c r="F16" i="44"/>
  <c r="H16" i="44" s="1"/>
  <c r="F15" i="44"/>
  <c r="H15" i="44" s="1"/>
  <c r="F14" i="44"/>
  <c r="F13" i="44"/>
  <c r="H13" i="44" s="1"/>
  <c r="F12" i="44"/>
  <c r="H12" i="44" s="1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7" i="43"/>
  <c r="F56" i="43"/>
  <c r="F55" i="43"/>
  <c r="F54" i="43"/>
  <c r="F53" i="43"/>
  <c r="F52" i="43"/>
  <c r="F51" i="43"/>
  <c r="F50" i="43"/>
  <c r="F49" i="43"/>
  <c r="F48" i="43"/>
  <c r="F47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H33" i="43" s="1"/>
  <c r="F32" i="43"/>
  <c r="H32" i="43" s="1"/>
  <c r="F31" i="43"/>
  <c r="H31" i="43" s="1"/>
  <c r="F30" i="43"/>
  <c r="H30" i="43" s="1"/>
  <c r="F29" i="43"/>
  <c r="H29" i="43" s="1"/>
  <c r="F28" i="43"/>
  <c r="H28" i="43" s="1"/>
  <c r="F27" i="43"/>
  <c r="H27" i="43" s="1"/>
  <c r="F26" i="43"/>
  <c r="F25" i="43"/>
  <c r="H25" i="43" s="1"/>
  <c r="F24" i="43"/>
  <c r="F23" i="43"/>
  <c r="H23" i="43" s="1"/>
  <c r="F22" i="43"/>
  <c r="H22" i="43" s="1"/>
  <c r="F21" i="43"/>
  <c r="H21" i="43" s="1"/>
  <c r="F20" i="43"/>
  <c r="H20" i="43" s="1"/>
  <c r="F19" i="43"/>
  <c r="H19" i="43" s="1"/>
  <c r="F18" i="43"/>
  <c r="H18" i="43" s="1"/>
  <c r="F17" i="43"/>
  <c r="H17" i="43" s="1"/>
  <c r="F16" i="43"/>
  <c r="F15" i="43"/>
  <c r="H15" i="43" s="1"/>
  <c r="F14" i="43"/>
  <c r="H14" i="43" s="1"/>
  <c r="F13" i="43"/>
  <c r="H13" i="43" s="1"/>
  <c r="F12" i="43"/>
  <c r="H12" i="43" s="1"/>
  <c r="F97" i="42"/>
  <c r="F96" i="42"/>
  <c r="H96" i="42" s="1"/>
  <c r="F95" i="42"/>
  <c r="F94" i="42"/>
  <c r="H94" i="42" s="1"/>
  <c r="F93" i="42"/>
  <c r="F92" i="42"/>
  <c r="H92" i="42" s="1"/>
  <c r="F91" i="42"/>
  <c r="F90" i="42"/>
  <c r="H90" i="42" s="1"/>
  <c r="F89" i="42"/>
  <c r="F88" i="42"/>
  <c r="H88" i="42" s="1"/>
  <c r="F87" i="42"/>
  <c r="F86" i="42"/>
  <c r="H86" i="42" s="1"/>
  <c r="F85" i="42"/>
  <c r="F84" i="42"/>
  <c r="H84" i="42" s="1"/>
  <c r="F83" i="42"/>
  <c r="F82" i="42"/>
  <c r="H82" i="42" s="1"/>
  <c r="F81" i="42"/>
  <c r="F80" i="42"/>
  <c r="H80" i="42" s="1"/>
  <c r="F79" i="42"/>
  <c r="F78" i="42"/>
  <c r="H78" i="42" s="1"/>
  <c r="F77" i="42"/>
  <c r="F76" i="42"/>
  <c r="H76" i="42" s="1"/>
  <c r="F75" i="42"/>
  <c r="F74" i="42"/>
  <c r="H74" i="42" s="1"/>
  <c r="F73" i="42"/>
  <c r="F72" i="42"/>
  <c r="H72" i="42" s="1"/>
  <c r="F71" i="42"/>
  <c r="F70" i="42"/>
  <c r="H70" i="42" s="1"/>
  <c r="F69" i="42"/>
  <c r="F68" i="42"/>
  <c r="H68" i="42" s="1"/>
  <c r="F67" i="42"/>
  <c r="F66" i="42"/>
  <c r="H66" i="42" s="1"/>
  <c r="F65" i="42"/>
  <c r="F64" i="42"/>
  <c r="F63" i="42"/>
  <c r="H63" i="42" s="1"/>
  <c r="F62" i="42"/>
  <c r="F61" i="42"/>
  <c r="H61" i="42" s="1"/>
  <c r="F60" i="42"/>
  <c r="F59" i="42"/>
  <c r="H59" i="42" s="1"/>
  <c r="F58" i="42"/>
  <c r="F57" i="42"/>
  <c r="H57" i="42" s="1"/>
  <c r="F56" i="42"/>
  <c r="F55" i="42"/>
  <c r="H55" i="42" s="1"/>
  <c r="F54" i="42"/>
  <c r="F53" i="42"/>
  <c r="H53" i="42" s="1"/>
  <c r="F52" i="42"/>
  <c r="F51" i="42"/>
  <c r="H51" i="42" s="1"/>
  <c r="F50" i="42"/>
  <c r="F49" i="42"/>
  <c r="H49" i="42" s="1"/>
  <c r="F48" i="42"/>
  <c r="F47" i="42"/>
  <c r="H47" i="42" s="1"/>
  <c r="F45" i="42"/>
  <c r="H45" i="42" s="1"/>
  <c r="F44" i="42"/>
  <c r="F43" i="42"/>
  <c r="H43" i="42" s="1"/>
  <c r="F42" i="42"/>
  <c r="F41" i="42"/>
  <c r="H41" i="42" s="1"/>
  <c r="F40" i="42"/>
  <c r="F39" i="42"/>
  <c r="H39" i="42" s="1"/>
  <c r="F38" i="42"/>
  <c r="F37" i="42"/>
  <c r="H37" i="42" s="1"/>
  <c r="F36" i="42"/>
  <c r="F35" i="42"/>
  <c r="H35" i="42" s="1"/>
  <c r="F34" i="42"/>
  <c r="F33" i="42"/>
  <c r="H33" i="42" s="1"/>
  <c r="F32" i="42"/>
  <c r="F31" i="42"/>
  <c r="H31" i="42" s="1"/>
  <c r="F30" i="42"/>
  <c r="F29" i="42"/>
  <c r="H29" i="42" s="1"/>
  <c r="F28" i="42"/>
  <c r="F27" i="42"/>
  <c r="H27" i="42" s="1"/>
  <c r="F26" i="42"/>
  <c r="F25" i="42"/>
  <c r="H25" i="42" s="1"/>
  <c r="F24" i="42"/>
  <c r="F23" i="42"/>
  <c r="H23" i="42" s="1"/>
  <c r="F22" i="42"/>
  <c r="F21" i="42"/>
  <c r="H21" i="42" s="1"/>
  <c r="F20" i="42"/>
  <c r="F19" i="42"/>
  <c r="H19" i="42" s="1"/>
  <c r="F18" i="42"/>
  <c r="F17" i="42"/>
  <c r="H17" i="42" s="1"/>
  <c r="F16" i="42"/>
  <c r="F15" i="42"/>
  <c r="H15" i="42" s="1"/>
  <c r="F14" i="42"/>
  <c r="F13" i="42"/>
  <c r="H13" i="42" s="1"/>
  <c r="F12" i="42"/>
  <c r="F97" i="51"/>
  <c r="H97" i="51" s="1"/>
  <c r="F96" i="51"/>
  <c r="H96" i="51" s="1"/>
  <c r="F95" i="51"/>
  <c r="H95" i="51" s="1"/>
  <c r="F94" i="51"/>
  <c r="H94" i="51" s="1"/>
  <c r="F93" i="51"/>
  <c r="H93" i="51" s="1"/>
  <c r="F92" i="51"/>
  <c r="H92" i="51" s="1"/>
  <c r="F91" i="51"/>
  <c r="H91" i="51" s="1"/>
  <c r="F90" i="51"/>
  <c r="H90" i="51" s="1"/>
  <c r="F89" i="51"/>
  <c r="H89" i="51" s="1"/>
  <c r="F88" i="51"/>
  <c r="H88" i="51" s="1"/>
  <c r="F87" i="51"/>
  <c r="H87" i="51" s="1"/>
  <c r="F86" i="51"/>
  <c r="H86" i="51" s="1"/>
  <c r="F85" i="51"/>
  <c r="H85" i="51" s="1"/>
  <c r="F84" i="51"/>
  <c r="H84" i="51" s="1"/>
  <c r="F83" i="51"/>
  <c r="H83" i="51" s="1"/>
  <c r="F82" i="51"/>
  <c r="H82" i="51" s="1"/>
  <c r="F81" i="51"/>
  <c r="H81" i="51" s="1"/>
  <c r="F80" i="51"/>
  <c r="H80" i="51" s="1"/>
  <c r="F79" i="51"/>
  <c r="H79" i="51" s="1"/>
  <c r="F78" i="51"/>
  <c r="H78" i="51" s="1"/>
  <c r="F77" i="51"/>
  <c r="H77" i="51" s="1"/>
  <c r="F76" i="51"/>
  <c r="H76" i="51" s="1"/>
  <c r="F74" i="51"/>
  <c r="H74" i="51" s="1"/>
  <c r="F73" i="51"/>
  <c r="H73" i="51" s="1"/>
  <c r="F72" i="51"/>
  <c r="H72" i="51" s="1"/>
  <c r="F71" i="51"/>
  <c r="H71" i="51" s="1"/>
  <c r="F70" i="51"/>
  <c r="H70" i="51" s="1"/>
  <c r="F69" i="51"/>
  <c r="H69" i="51" s="1"/>
  <c r="F68" i="51"/>
  <c r="H68" i="51" s="1"/>
  <c r="F67" i="51"/>
  <c r="H67" i="51" s="1"/>
  <c r="F66" i="51"/>
  <c r="H66" i="51" s="1"/>
  <c r="F65" i="51"/>
  <c r="H65" i="51" s="1"/>
  <c r="F64" i="51"/>
  <c r="H64" i="51" s="1"/>
  <c r="F63" i="51"/>
  <c r="H63" i="51" s="1"/>
  <c r="F62" i="51"/>
  <c r="H62" i="51" s="1"/>
  <c r="F61" i="51"/>
  <c r="H61" i="51" s="1"/>
  <c r="F60" i="51"/>
  <c r="H60" i="51" s="1"/>
  <c r="F59" i="51"/>
  <c r="H59" i="51" s="1"/>
  <c r="F58" i="51"/>
  <c r="H58" i="51" s="1"/>
  <c r="F57" i="51"/>
  <c r="H57" i="51" s="1"/>
  <c r="F56" i="51"/>
  <c r="H56" i="51" s="1"/>
  <c r="F55" i="51"/>
  <c r="H55" i="51" s="1"/>
  <c r="F54" i="51"/>
  <c r="H54" i="51" s="1"/>
  <c r="F53" i="51"/>
  <c r="H53" i="51" s="1"/>
  <c r="F51" i="51"/>
  <c r="H51" i="51" s="1"/>
  <c r="F50" i="51"/>
  <c r="H50" i="51" s="1"/>
  <c r="F49" i="51"/>
  <c r="H49" i="51" s="1"/>
  <c r="F48" i="51"/>
  <c r="H48" i="51" s="1"/>
  <c r="F47" i="51"/>
  <c r="H47" i="51" s="1"/>
  <c r="F45" i="51"/>
  <c r="H45" i="51" s="1"/>
  <c r="F44" i="51"/>
  <c r="H44" i="51" s="1"/>
  <c r="F42" i="51"/>
  <c r="H42" i="51" s="1"/>
  <c r="F41" i="51"/>
  <c r="H41" i="51" s="1"/>
  <c r="F40" i="51"/>
  <c r="H40" i="51" s="1"/>
  <c r="F39" i="51"/>
  <c r="H39" i="51" s="1"/>
  <c r="F38" i="51"/>
  <c r="H38" i="51" s="1"/>
  <c r="F37" i="51"/>
  <c r="H37" i="51" s="1"/>
  <c r="F36" i="51"/>
  <c r="H36" i="51" s="1"/>
  <c r="F35" i="51"/>
  <c r="H35" i="51" s="1"/>
  <c r="F34" i="51"/>
  <c r="H34" i="51" s="1"/>
  <c r="F33" i="51"/>
  <c r="H33" i="51" s="1"/>
  <c r="F32" i="51"/>
  <c r="H32" i="51" s="1"/>
  <c r="F31" i="51"/>
  <c r="H31" i="51" s="1"/>
  <c r="F30" i="51"/>
  <c r="H30" i="51" s="1"/>
  <c r="F29" i="51"/>
  <c r="H29" i="51" s="1"/>
  <c r="F28" i="51"/>
  <c r="H28" i="51" s="1"/>
  <c r="F27" i="51"/>
  <c r="H27" i="51" s="1"/>
  <c r="F26" i="51"/>
  <c r="H26" i="51" s="1"/>
  <c r="F25" i="51"/>
  <c r="H25" i="51" s="1"/>
  <c r="F24" i="51"/>
  <c r="H24" i="51" s="1"/>
  <c r="F23" i="51"/>
  <c r="H23" i="51" s="1"/>
  <c r="F22" i="51"/>
  <c r="H22" i="51" s="1"/>
  <c r="F21" i="51"/>
  <c r="H21" i="51" s="1"/>
  <c r="F20" i="51"/>
  <c r="H20" i="51" s="1"/>
  <c r="F19" i="51"/>
  <c r="H19" i="51" s="1"/>
  <c r="F18" i="51"/>
  <c r="H18" i="51" s="1"/>
  <c r="F17" i="51"/>
  <c r="H17" i="51" s="1"/>
  <c r="F16" i="51"/>
  <c r="H16" i="51" s="1"/>
  <c r="F15" i="51"/>
  <c r="H15" i="51" s="1"/>
  <c r="F14" i="51"/>
  <c r="H14" i="51" s="1"/>
  <c r="F13" i="51"/>
  <c r="H13" i="51" s="1"/>
  <c r="F12" i="51"/>
  <c r="H12" i="51" s="1"/>
  <c r="F97" i="50"/>
  <c r="H97" i="50" s="1"/>
  <c r="F96" i="50"/>
  <c r="H96" i="50" s="1"/>
  <c r="F95" i="50"/>
  <c r="F94" i="50"/>
  <c r="F93" i="50"/>
  <c r="H93" i="50" s="1"/>
  <c r="F92" i="50"/>
  <c r="F91" i="50"/>
  <c r="H91" i="50" s="1"/>
  <c r="F90" i="50"/>
  <c r="F89" i="50"/>
  <c r="H89" i="50" s="1"/>
  <c r="F88" i="50"/>
  <c r="H88" i="50" s="1"/>
  <c r="F87" i="50"/>
  <c r="F86" i="50"/>
  <c r="F85" i="50"/>
  <c r="H85" i="50" s="1"/>
  <c r="F84" i="50"/>
  <c r="F83" i="50"/>
  <c r="H83" i="50" s="1"/>
  <c r="F82" i="50"/>
  <c r="H82" i="50" s="1"/>
  <c r="F81" i="50"/>
  <c r="H81" i="50" s="1"/>
  <c r="F80" i="50"/>
  <c r="F79" i="50"/>
  <c r="H79" i="50" s="1"/>
  <c r="F78" i="50"/>
  <c r="H78" i="50" s="1"/>
  <c r="F77" i="50"/>
  <c r="H77" i="50" s="1"/>
  <c r="F76" i="50"/>
  <c r="F74" i="50"/>
  <c r="H74" i="50" s="1"/>
  <c r="F73" i="50"/>
  <c r="H73" i="50" s="1"/>
  <c r="F72" i="50"/>
  <c r="H72" i="50" s="1"/>
  <c r="F71" i="50"/>
  <c r="F70" i="50"/>
  <c r="H70" i="50" s="1"/>
  <c r="F69" i="50"/>
  <c r="H69" i="50" s="1"/>
  <c r="F68" i="50"/>
  <c r="H68" i="50" s="1"/>
  <c r="F67" i="50"/>
  <c r="F66" i="50"/>
  <c r="H66" i="50" s="1"/>
  <c r="F65" i="50"/>
  <c r="H65" i="50" s="1"/>
  <c r="F64" i="50"/>
  <c r="H64" i="50" s="1"/>
  <c r="F63" i="50"/>
  <c r="F62" i="50"/>
  <c r="H62" i="50" s="1"/>
  <c r="F61" i="50"/>
  <c r="H61" i="50" s="1"/>
  <c r="F60" i="50"/>
  <c r="H60" i="50" s="1"/>
  <c r="F59" i="50"/>
  <c r="F58" i="50"/>
  <c r="H58" i="50" s="1"/>
  <c r="F57" i="50"/>
  <c r="H57" i="50" s="1"/>
  <c r="F56" i="50"/>
  <c r="H56" i="50" s="1"/>
  <c r="F55" i="50"/>
  <c r="F54" i="50"/>
  <c r="H54" i="50" s="1"/>
  <c r="F53" i="50"/>
  <c r="H53" i="50" s="1"/>
  <c r="F51" i="50"/>
  <c r="H51" i="50" s="1"/>
  <c r="F50" i="50"/>
  <c r="F49" i="50"/>
  <c r="H49" i="50" s="1"/>
  <c r="F48" i="50"/>
  <c r="H48" i="50" s="1"/>
  <c r="F47" i="50"/>
  <c r="H47" i="50" s="1"/>
  <c r="F45" i="50"/>
  <c r="F44" i="50"/>
  <c r="H44" i="50" s="1"/>
  <c r="F42" i="50"/>
  <c r="H42" i="50" s="1"/>
  <c r="F41" i="50"/>
  <c r="H41" i="50" s="1"/>
  <c r="F40" i="50"/>
  <c r="F39" i="50"/>
  <c r="H39" i="50" s="1"/>
  <c r="F38" i="50"/>
  <c r="H38" i="50" s="1"/>
  <c r="F37" i="50"/>
  <c r="H37" i="50" s="1"/>
  <c r="F36" i="50"/>
  <c r="F35" i="50"/>
  <c r="H35" i="50" s="1"/>
  <c r="F34" i="50"/>
  <c r="H34" i="50" s="1"/>
  <c r="F33" i="50"/>
  <c r="H33" i="50" s="1"/>
  <c r="F32" i="50"/>
  <c r="F31" i="50"/>
  <c r="H31" i="50" s="1"/>
  <c r="F30" i="50"/>
  <c r="H30" i="50" s="1"/>
  <c r="F29" i="50"/>
  <c r="H29" i="50" s="1"/>
  <c r="F28" i="50"/>
  <c r="F27" i="50"/>
  <c r="H27" i="50" s="1"/>
  <c r="F26" i="50"/>
  <c r="H26" i="50" s="1"/>
  <c r="F25" i="50"/>
  <c r="H25" i="50" s="1"/>
  <c r="F24" i="50"/>
  <c r="F23" i="50"/>
  <c r="H23" i="50" s="1"/>
  <c r="F22" i="50"/>
  <c r="H22" i="50" s="1"/>
  <c r="F21" i="50"/>
  <c r="H21" i="50" s="1"/>
  <c r="F20" i="50"/>
  <c r="F19" i="50"/>
  <c r="H19" i="50" s="1"/>
  <c r="F18" i="50"/>
  <c r="H18" i="50" s="1"/>
  <c r="F17" i="50"/>
  <c r="H17" i="50" s="1"/>
  <c r="F16" i="50"/>
  <c r="F15" i="50"/>
  <c r="H15" i="50" s="1"/>
  <c r="F14" i="50"/>
  <c r="F13" i="50"/>
  <c r="H13" i="50" s="1"/>
  <c r="F12" i="50"/>
  <c r="F97" i="49"/>
  <c r="H97" i="49" s="1"/>
  <c r="F96" i="49"/>
  <c r="H96" i="49" s="1"/>
  <c r="F95" i="49"/>
  <c r="H95" i="49" s="1"/>
  <c r="F94" i="49"/>
  <c r="H94" i="49" s="1"/>
  <c r="F93" i="49"/>
  <c r="H93" i="49" s="1"/>
  <c r="F92" i="49"/>
  <c r="H92" i="49" s="1"/>
  <c r="F91" i="49"/>
  <c r="H91" i="49" s="1"/>
  <c r="F90" i="49"/>
  <c r="H90" i="49" s="1"/>
  <c r="F89" i="49"/>
  <c r="H89" i="49" s="1"/>
  <c r="F88" i="49"/>
  <c r="H88" i="49" s="1"/>
  <c r="F87" i="49"/>
  <c r="H87" i="49" s="1"/>
  <c r="F86" i="49"/>
  <c r="H86" i="49" s="1"/>
  <c r="F85" i="49"/>
  <c r="H85" i="49" s="1"/>
  <c r="F84" i="49"/>
  <c r="H84" i="49" s="1"/>
  <c r="F83" i="49"/>
  <c r="H83" i="49" s="1"/>
  <c r="F82" i="49"/>
  <c r="H82" i="49" s="1"/>
  <c r="F81" i="49"/>
  <c r="H81" i="49" s="1"/>
  <c r="F80" i="49"/>
  <c r="H80" i="49" s="1"/>
  <c r="F79" i="49"/>
  <c r="H79" i="49" s="1"/>
  <c r="F78" i="49"/>
  <c r="H78" i="49" s="1"/>
  <c r="F77" i="49"/>
  <c r="H77" i="49" s="1"/>
  <c r="F76" i="49"/>
  <c r="H76" i="49" s="1"/>
  <c r="F74" i="49"/>
  <c r="H74" i="49" s="1"/>
  <c r="F73" i="49"/>
  <c r="H73" i="49" s="1"/>
  <c r="F72" i="49"/>
  <c r="H72" i="49" s="1"/>
  <c r="F71" i="49"/>
  <c r="H71" i="49" s="1"/>
  <c r="F70" i="49"/>
  <c r="H70" i="49" s="1"/>
  <c r="F69" i="49"/>
  <c r="H69" i="49" s="1"/>
  <c r="F68" i="49"/>
  <c r="H68" i="49" s="1"/>
  <c r="F67" i="49"/>
  <c r="H67" i="49" s="1"/>
  <c r="F66" i="49"/>
  <c r="H66" i="49" s="1"/>
  <c r="F65" i="49"/>
  <c r="H65" i="49" s="1"/>
  <c r="F64" i="49"/>
  <c r="H64" i="49" s="1"/>
  <c r="F63" i="49"/>
  <c r="H63" i="49" s="1"/>
  <c r="F62" i="49"/>
  <c r="H62" i="49" s="1"/>
  <c r="F61" i="49"/>
  <c r="H61" i="49" s="1"/>
  <c r="F60" i="49"/>
  <c r="H60" i="49" s="1"/>
  <c r="F59" i="49"/>
  <c r="H59" i="49" s="1"/>
  <c r="F58" i="49"/>
  <c r="H58" i="49" s="1"/>
  <c r="F57" i="49"/>
  <c r="H57" i="49" s="1"/>
  <c r="F56" i="49"/>
  <c r="H56" i="49" s="1"/>
  <c r="F55" i="49"/>
  <c r="H55" i="49" s="1"/>
  <c r="F54" i="49"/>
  <c r="H54" i="49" s="1"/>
  <c r="F53" i="49"/>
  <c r="H53" i="49" s="1"/>
  <c r="F51" i="49"/>
  <c r="H51" i="49" s="1"/>
  <c r="F50" i="49"/>
  <c r="H50" i="49" s="1"/>
  <c r="F49" i="49"/>
  <c r="H49" i="49" s="1"/>
  <c r="F48" i="49"/>
  <c r="H48" i="49" s="1"/>
  <c r="F47" i="49"/>
  <c r="H47" i="49" s="1"/>
  <c r="F45" i="49"/>
  <c r="H45" i="49" s="1"/>
  <c r="F44" i="49"/>
  <c r="H44" i="49" s="1"/>
  <c r="F42" i="49"/>
  <c r="H42" i="49" s="1"/>
  <c r="F41" i="49"/>
  <c r="H41" i="49" s="1"/>
  <c r="F40" i="49"/>
  <c r="H40" i="49" s="1"/>
  <c r="F39" i="49"/>
  <c r="H39" i="49" s="1"/>
  <c r="F38" i="49"/>
  <c r="H38" i="49" s="1"/>
  <c r="F37" i="49"/>
  <c r="H37" i="49" s="1"/>
  <c r="F36" i="49"/>
  <c r="H36" i="49" s="1"/>
  <c r="F35" i="49"/>
  <c r="H35" i="49" s="1"/>
  <c r="F34" i="49"/>
  <c r="H34" i="49" s="1"/>
  <c r="F33" i="49"/>
  <c r="H33" i="49" s="1"/>
  <c r="F32" i="49"/>
  <c r="H32" i="49" s="1"/>
  <c r="F31" i="49"/>
  <c r="H31" i="49" s="1"/>
  <c r="F30" i="49"/>
  <c r="H30" i="49" s="1"/>
  <c r="F29" i="49"/>
  <c r="H29" i="49" s="1"/>
  <c r="F28" i="49"/>
  <c r="H28" i="49" s="1"/>
  <c r="F27" i="49"/>
  <c r="H27" i="49" s="1"/>
  <c r="F26" i="49"/>
  <c r="H26" i="49" s="1"/>
  <c r="F25" i="49"/>
  <c r="H25" i="49" s="1"/>
  <c r="F24" i="49"/>
  <c r="H24" i="49" s="1"/>
  <c r="F23" i="49"/>
  <c r="H23" i="49" s="1"/>
  <c r="F22" i="49"/>
  <c r="H22" i="49" s="1"/>
  <c r="F21" i="49"/>
  <c r="H21" i="49" s="1"/>
  <c r="F20" i="49"/>
  <c r="H20" i="49" s="1"/>
  <c r="F19" i="49"/>
  <c r="H19" i="49" s="1"/>
  <c r="F18" i="49"/>
  <c r="H18" i="49" s="1"/>
  <c r="F17" i="49"/>
  <c r="H17" i="49" s="1"/>
  <c r="F16" i="49"/>
  <c r="H16" i="49" s="1"/>
  <c r="F15" i="49"/>
  <c r="H15" i="49" s="1"/>
  <c r="F14" i="49"/>
  <c r="H14" i="49" s="1"/>
  <c r="F13" i="49"/>
  <c r="H13" i="49" s="1"/>
  <c r="F12" i="49"/>
  <c r="H12" i="49" s="1"/>
  <c r="H8" i="29" l="1"/>
  <c r="D67" i="24"/>
  <c r="F6" i="29"/>
  <c r="G12" i="28"/>
  <c r="G82" i="35"/>
  <c r="G18" i="35"/>
  <c r="H8" i="51"/>
  <c r="F6" i="43"/>
  <c r="H6" i="43" s="1"/>
  <c r="G15" i="44"/>
  <c r="G6" i="29"/>
  <c r="G33" i="28"/>
  <c r="G20" i="28"/>
  <c r="G92" i="28"/>
  <c r="G83" i="28"/>
  <c r="G24" i="28"/>
  <c r="G49" i="28"/>
  <c r="G42" i="28"/>
  <c r="G29" i="28"/>
  <c r="G16" i="37"/>
  <c r="H16" i="37"/>
  <c r="G75" i="37"/>
  <c r="H75" i="37"/>
  <c r="G18" i="36"/>
  <c r="G23" i="36"/>
  <c r="G27" i="36"/>
  <c r="G32" i="36"/>
  <c r="G36" i="36"/>
  <c r="G40" i="36"/>
  <c r="G42" i="36"/>
  <c r="G46" i="36"/>
  <c r="G51" i="36"/>
  <c r="G55" i="36"/>
  <c r="G61" i="36"/>
  <c r="G65" i="36"/>
  <c r="G68" i="36"/>
  <c r="G74" i="36"/>
  <c r="G76" i="36"/>
  <c r="G80" i="36"/>
  <c r="G85" i="36"/>
  <c r="G90" i="36"/>
  <c r="G96" i="36"/>
  <c r="H7" i="36"/>
  <c r="I19" i="36"/>
  <c r="I21" i="36"/>
  <c r="I29" i="36"/>
  <c r="I31" i="36"/>
  <c r="I37" i="36"/>
  <c r="I39" i="36"/>
  <c r="I45" i="36"/>
  <c r="I47" i="36"/>
  <c r="I54" i="36"/>
  <c r="I56" i="36"/>
  <c r="I62" i="36"/>
  <c r="I64" i="36"/>
  <c r="I72" i="36"/>
  <c r="I75" i="36"/>
  <c r="I81" i="36"/>
  <c r="I84" i="36"/>
  <c r="I91" i="36"/>
  <c r="I93" i="36"/>
  <c r="G14" i="36"/>
  <c r="G16" i="36"/>
  <c r="G20" i="36"/>
  <c r="G25" i="36"/>
  <c r="G30" i="36"/>
  <c r="G34" i="36"/>
  <c r="G38" i="36"/>
  <c r="G44" i="36"/>
  <c r="G48" i="36"/>
  <c r="G53" i="36"/>
  <c r="G57" i="36"/>
  <c r="G59" i="36"/>
  <c r="G63" i="36"/>
  <c r="G71" i="36"/>
  <c r="G78" i="36"/>
  <c r="G82" i="36"/>
  <c r="G87" i="36"/>
  <c r="G92" i="36"/>
  <c r="G94" i="36"/>
  <c r="G12" i="36"/>
  <c r="G15" i="36"/>
  <c r="G17" i="36"/>
  <c r="G19" i="36"/>
  <c r="G21" i="36"/>
  <c r="G24" i="36"/>
  <c r="G26" i="36"/>
  <c r="G29" i="36"/>
  <c r="G31" i="36"/>
  <c r="G33" i="36"/>
  <c r="G35" i="36"/>
  <c r="G37" i="36"/>
  <c r="G39" i="36"/>
  <c r="G41" i="36"/>
  <c r="G43" i="36"/>
  <c r="G45" i="36"/>
  <c r="G47" i="36"/>
  <c r="G50" i="36"/>
  <c r="G52" i="36"/>
  <c r="G54" i="36"/>
  <c r="G56" i="36"/>
  <c r="G58" i="36"/>
  <c r="G60" i="36"/>
  <c r="G62" i="36"/>
  <c r="G64" i="36"/>
  <c r="G66" i="36"/>
  <c r="G69" i="36"/>
  <c r="G72" i="36"/>
  <c r="G75" i="36"/>
  <c r="G77" i="36"/>
  <c r="G79" i="36"/>
  <c r="G81" i="36"/>
  <c r="G84" i="36"/>
  <c r="G86" i="36"/>
  <c r="G89" i="36"/>
  <c r="G91" i="36"/>
  <c r="G93" i="36"/>
  <c r="G95" i="36"/>
  <c r="G97" i="36"/>
  <c r="G95" i="35"/>
  <c r="G87" i="35"/>
  <c r="G96" i="35"/>
  <c r="G44" i="35"/>
  <c r="G53" i="35"/>
  <c r="G71" i="35"/>
  <c r="G32" i="35"/>
  <c r="G48" i="35"/>
  <c r="G27" i="35"/>
  <c r="G36" i="35"/>
  <c r="G61" i="35"/>
  <c r="G80" i="35"/>
  <c r="G15" i="35"/>
  <c r="G92" i="35"/>
  <c r="G33" i="35"/>
  <c r="G45" i="35"/>
  <c r="G14" i="35"/>
  <c r="G23" i="35"/>
  <c r="G40" i="35"/>
  <c r="G57" i="35"/>
  <c r="G65" i="35"/>
  <c r="G76" i="35"/>
  <c r="G85" i="35"/>
  <c r="G90" i="35"/>
  <c r="G94" i="35"/>
  <c r="G12" i="35"/>
  <c r="H14" i="35"/>
  <c r="G17" i="35"/>
  <c r="H18" i="35"/>
  <c r="G21" i="35"/>
  <c r="G26" i="35"/>
  <c r="H27" i="35"/>
  <c r="G31" i="35"/>
  <c r="H32" i="35"/>
  <c r="G35" i="35"/>
  <c r="H36" i="35"/>
  <c r="G39" i="35"/>
  <c r="G43" i="35"/>
  <c r="H44" i="35"/>
  <c r="G47" i="35"/>
  <c r="H48" i="35"/>
  <c r="G52" i="35"/>
  <c r="H53" i="35"/>
  <c r="G56" i="35"/>
  <c r="G60" i="35"/>
  <c r="H61" i="35"/>
  <c r="G64" i="35"/>
  <c r="G69" i="35"/>
  <c r="H71" i="35"/>
  <c r="G75" i="35"/>
  <c r="G79" i="35"/>
  <c r="H80" i="35"/>
  <c r="G84" i="35"/>
  <c r="G89" i="35"/>
  <c r="G93" i="35"/>
  <c r="G97" i="35"/>
  <c r="G19" i="35"/>
  <c r="G24" i="35"/>
  <c r="G29" i="35"/>
  <c r="G37" i="35"/>
  <c r="G41" i="35"/>
  <c r="G50" i="35"/>
  <c r="G54" i="35"/>
  <c r="G58" i="35"/>
  <c r="G62" i="35"/>
  <c r="G66" i="35"/>
  <c r="G72" i="35"/>
  <c r="G77" i="35"/>
  <c r="G81" i="35"/>
  <c r="G86" i="35"/>
  <c r="G91" i="35"/>
  <c r="H8" i="35"/>
  <c r="H12" i="35"/>
  <c r="G16" i="35"/>
  <c r="G20" i="35"/>
  <c r="G25" i="35"/>
  <c r="G30" i="35"/>
  <c r="G34" i="35"/>
  <c r="G38" i="35"/>
  <c r="G42" i="35"/>
  <c r="G46" i="35"/>
  <c r="G51" i="35"/>
  <c r="G55" i="35"/>
  <c r="G59" i="35"/>
  <c r="G63" i="35"/>
  <c r="G68" i="35"/>
  <c r="G74" i="35"/>
  <c r="G78" i="35"/>
  <c r="H8" i="44"/>
  <c r="H7" i="44"/>
  <c r="H8" i="43"/>
  <c r="G15" i="43"/>
  <c r="G13" i="43"/>
  <c r="H7" i="43"/>
  <c r="G27" i="43"/>
  <c r="G24" i="43"/>
  <c r="F6" i="42"/>
  <c r="H6" i="42" s="1"/>
  <c r="H7" i="42"/>
  <c r="H7" i="51"/>
  <c r="H7" i="50"/>
  <c r="I13" i="49"/>
  <c r="H7" i="49"/>
  <c r="H7" i="28"/>
  <c r="H7" i="29"/>
  <c r="H7" i="30"/>
  <c r="G21" i="37"/>
  <c r="G31" i="37"/>
  <c r="G39" i="37"/>
  <c r="G47" i="37"/>
  <c r="G56" i="37"/>
  <c r="G64" i="37"/>
  <c r="H8" i="37"/>
  <c r="H21" i="37"/>
  <c r="H31" i="37"/>
  <c r="H39" i="37"/>
  <c r="H47" i="37"/>
  <c r="H56" i="37"/>
  <c r="H64" i="37"/>
  <c r="G68" i="37"/>
  <c r="G17" i="37"/>
  <c r="G26" i="37"/>
  <c r="G35" i="37"/>
  <c r="G43" i="37"/>
  <c r="G52" i="37"/>
  <c r="G60" i="37"/>
  <c r="G69" i="37"/>
  <c r="G84" i="37"/>
  <c r="H7" i="37"/>
  <c r="G12" i="37"/>
  <c r="H17" i="37"/>
  <c r="H26" i="37"/>
  <c r="H35" i="37"/>
  <c r="H43" i="37"/>
  <c r="H52" i="37"/>
  <c r="H60" i="37"/>
  <c r="H69" i="37"/>
  <c r="H84" i="37"/>
  <c r="G90" i="37"/>
  <c r="G15" i="37"/>
  <c r="G19" i="37"/>
  <c r="G24" i="37"/>
  <c r="G29" i="37"/>
  <c r="G33" i="37"/>
  <c r="G37" i="37"/>
  <c r="G41" i="37"/>
  <c r="G45" i="37"/>
  <c r="G50" i="37"/>
  <c r="G54" i="37"/>
  <c r="G58" i="37"/>
  <c r="G62" i="37"/>
  <c r="G66" i="37"/>
  <c r="G72" i="37"/>
  <c r="G77" i="37"/>
  <c r="G89" i="37"/>
  <c r="G20" i="37"/>
  <c r="G34" i="37"/>
  <c r="G51" i="37"/>
  <c r="G55" i="37"/>
  <c r="G63" i="37"/>
  <c r="G78" i="37"/>
  <c r="G14" i="37"/>
  <c r="H15" i="37"/>
  <c r="G18" i="37"/>
  <c r="G23" i="37"/>
  <c r="G27" i="37"/>
  <c r="G32" i="37"/>
  <c r="G36" i="37"/>
  <c r="G40" i="37"/>
  <c r="G44" i="37"/>
  <c r="G48" i="37"/>
  <c r="G53" i="37"/>
  <c r="G57" i="37"/>
  <c r="G61" i="37"/>
  <c r="G65" i="37"/>
  <c r="G71" i="37"/>
  <c r="G76" i="37"/>
  <c r="G85" i="37"/>
  <c r="G25" i="37"/>
  <c r="G42" i="37"/>
  <c r="G46" i="37"/>
  <c r="G59" i="37"/>
  <c r="G74" i="37"/>
  <c r="G91" i="37"/>
  <c r="G30" i="37"/>
  <c r="G38" i="37"/>
  <c r="G92" i="37"/>
  <c r="F6" i="51"/>
  <c r="H6" i="51" s="1"/>
  <c r="I6" i="51" s="1"/>
  <c r="I12" i="51"/>
  <c r="H8" i="50"/>
  <c r="G14" i="50"/>
  <c r="F6" i="49"/>
  <c r="H6" i="49" s="1"/>
  <c r="I6" i="49" s="1"/>
  <c r="I17" i="49"/>
  <c r="I21" i="49"/>
  <c r="I25" i="49"/>
  <c r="I29" i="49"/>
  <c r="I33" i="49"/>
  <c r="I37" i="49"/>
  <c r="I41" i="49"/>
  <c r="I47" i="49"/>
  <c r="I51" i="49"/>
  <c r="I56" i="49"/>
  <c r="I60" i="49"/>
  <c r="I64" i="49"/>
  <c r="I68" i="49"/>
  <c r="I72" i="49"/>
  <c r="I77" i="49"/>
  <c r="I81" i="49"/>
  <c r="I85" i="49"/>
  <c r="I89" i="49"/>
  <c r="I93" i="49"/>
  <c r="I97" i="49"/>
  <c r="I20" i="51"/>
  <c r="I28" i="51"/>
  <c r="I36" i="51"/>
  <c r="I45" i="51"/>
  <c r="I55" i="51"/>
  <c r="I63" i="51"/>
  <c r="I71" i="51"/>
  <c r="I80" i="51"/>
  <c r="I88" i="51"/>
  <c r="I96" i="51"/>
  <c r="I14" i="49"/>
  <c r="I18" i="49"/>
  <c r="I22" i="49"/>
  <c r="I26" i="49"/>
  <c r="I30" i="49"/>
  <c r="I34" i="49"/>
  <c r="I38" i="49"/>
  <c r="I42" i="49"/>
  <c r="I48" i="49"/>
  <c r="I53" i="49"/>
  <c r="I57" i="49"/>
  <c r="I61" i="49"/>
  <c r="I65" i="49"/>
  <c r="I69" i="49"/>
  <c r="I73" i="49"/>
  <c r="I78" i="49"/>
  <c r="I82" i="49"/>
  <c r="I86" i="49"/>
  <c r="I90" i="49"/>
  <c r="I94" i="49"/>
  <c r="I18" i="51"/>
  <c r="I26" i="51"/>
  <c r="I34" i="51"/>
  <c r="I42" i="51"/>
  <c r="I53" i="51"/>
  <c r="I61" i="51"/>
  <c r="I69" i="51"/>
  <c r="I78" i="51"/>
  <c r="I86" i="51"/>
  <c r="I94" i="51"/>
  <c r="I15" i="49"/>
  <c r="I19" i="49"/>
  <c r="I23" i="49"/>
  <c r="I27" i="49"/>
  <c r="I31" i="49"/>
  <c r="I35" i="49"/>
  <c r="I39" i="49"/>
  <c r="I44" i="49"/>
  <c r="I49" i="49"/>
  <c r="I54" i="49"/>
  <c r="I58" i="49"/>
  <c r="I62" i="49"/>
  <c r="I66" i="49"/>
  <c r="I70" i="49"/>
  <c r="I74" i="49"/>
  <c r="I79" i="49"/>
  <c r="I83" i="49"/>
  <c r="I87" i="49"/>
  <c r="I91" i="49"/>
  <c r="I95" i="49"/>
  <c r="I16" i="51"/>
  <c r="I24" i="51"/>
  <c r="I32" i="51"/>
  <c r="I40" i="51"/>
  <c r="I50" i="51"/>
  <c r="I59" i="51"/>
  <c r="I67" i="51"/>
  <c r="I76" i="51"/>
  <c r="I84" i="51"/>
  <c r="I92" i="51"/>
  <c r="I12" i="49"/>
  <c r="I16" i="49"/>
  <c r="I20" i="49"/>
  <c r="I24" i="49"/>
  <c r="I28" i="49"/>
  <c r="I32" i="49"/>
  <c r="I36" i="49"/>
  <c r="I40" i="49"/>
  <c r="I45" i="49"/>
  <c r="I50" i="49"/>
  <c r="I55" i="49"/>
  <c r="I59" i="49"/>
  <c r="I63" i="49"/>
  <c r="I67" i="49"/>
  <c r="I71" i="49"/>
  <c r="I76" i="49"/>
  <c r="I80" i="49"/>
  <c r="I84" i="49"/>
  <c r="I88" i="49"/>
  <c r="I92" i="49"/>
  <c r="I96" i="49"/>
  <c r="I14" i="51"/>
  <c r="I22" i="51"/>
  <c r="I30" i="51"/>
  <c r="I38" i="51"/>
  <c r="I48" i="51"/>
  <c r="I57" i="51"/>
  <c r="I65" i="51"/>
  <c r="I73" i="51"/>
  <c r="I82" i="51"/>
  <c r="I90" i="51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4" i="49"/>
  <c r="G45" i="49"/>
  <c r="G47" i="49"/>
  <c r="G48" i="49"/>
  <c r="G49" i="49"/>
  <c r="G50" i="49"/>
  <c r="G51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13" i="50"/>
  <c r="H14" i="50"/>
  <c r="G17" i="50"/>
  <c r="G21" i="50"/>
  <c r="G25" i="50"/>
  <c r="G29" i="50"/>
  <c r="G33" i="50"/>
  <c r="G37" i="50"/>
  <c r="G41" i="50"/>
  <c r="G47" i="50"/>
  <c r="G51" i="50"/>
  <c r="G56" i="50"/>
  <c r="G60" i="50"/>
  <c r="G64" i="50"/>
  <c r="G68" i="50"/>
  <c r="G72" i="50"/>
  <c r="G77" i="50"/>
  <c r="G81" i="50"/>
  <c r="G85" i="50"/>
  <c r="H8" i="49"/>
  <c r="F6" i="50"/>
  <c r="G12" i="50"/>
  <c r="G16" i="50"/>
  <c r="G20" i="50"/>
  <c r="G24" i="50"/>
  <c r="G28" i="50"/>
  <c r="G32" i="50"/>
  <c r="G36" i="50"/>
  <c r="G40" i="50"/>
  <c r="G45" i="50"/>
  <c r="G50" i="50"/>
  <c r="G55" i="50"/>
  <c r="G59" i="50"/>
  <c r="G63" i="50"/>
  <c r="G67" i="50"/>
  <c r="G71" i="50"/>
  <c r="G76" i="50"/>
  <c r="G80" i="50"/>
  <c r="G84" i="50"/>
  <c r="G87" i="50"/>
  <c r="G90" i="50"/>
  <c r="H90" i="50"/>
  <c r="G92" i="50"/>
  <c r="G95" i="50"/>
  <c r="H12" i="50"/>
  <c r="G15" i="50"/>
  <c r="H16" i="50"/>
  <c r="G19" i="50"/>
  <c r="H20" i="50"/>
  <c r="G23" i="50"/>
  <c r="H24" i="50"/>
  <c r="G27" i="50"/>
  <c r="H28" i="50"/>
  <c r="G31" i="50"/>
  <c r="H32" i="50"/>
  <c r="G35" i="50"/>
  <c r="H36" i="50"/>
  <c r="G39" i="50"/>
  <c r="H40" i="50"/>
  <c r="G44" i="50"/>
  <c r="H45" i="50"/>
  <c r="G49" i="50"/>
  <c r="H50" i="50"/>
  <c r="G54" i="50"/>
  <c r="H55" i="50"/>
  <c r="G58" i="50"/>
  <c r="H59" i="50"/>
  <c r="G62" i="50"/>
  <c r="H63" i="50"/>
  <c r="G66" i="50"/>
  <c r="H67" i="50"/>
  <c r="G70" i="50"/>
  <c r="H71" i="50"/>
  <c r="G74" i="50"/>
  <c r="H76" i="50"/>
  <c r="G79" i="50"/>
  <c r="H80" i="50"/>
  <c r="G83" i="50"/>
  <c r="H84" i="50"/>
  <c r="H87" i="50"/>
  <c r="H92" i="50"/>
  <c r="H95" i="50"/>
  <c r="G18" i="50"/>
  <c r="G22" i="50"/>
  <c r="G26" i="50"/>
  <c r="G30" i="50"/>
  <c r="G34" i="50"/>
  <c r="G38" i="50"/>
  <c r="G42" i="50"/>
  <c r="G48" i="50"/>
  <c r="G53" i="50"/>
  <c r="G57" i="50"/>
  <c r="G61" i="50"/>
  <c r="G65" i="50"/>
  <c r="G69" i="50"/>
  <c r="G73" i="50"/>
  <c r="G78" i="50"/>
  <c r="G82" i="50"/>
  <c r="G86" i="50"/>
  <c r="H86" i="50"/>
  <c r="G88" i="50"/>
  <c r="G91" i="50"/>
  <c r="G94" i="50"/>
  <c r="H94" i="50"/>
  <c r="G96" i="50"/>
  <c r="G12" i="51"/>
  <c r="G14" i="51"/>
  <c r="G16" i="51"/>
  <c r="G18" i="51"/>
  <c r="G20" i="51"/>
  <c r="G22" i="51"/>
  <c r="G24" i="51"/>
  <c r="G26" i="51"/>
  <c r="G28" i="51"/>
  <c r="G30" i="51"/>
  <c r="G32" i="51"/>
  <c r="G34" i="51"/>
  <c r="G36" i="51"/>
  <c r="G38" i="51"/>
  <c r="G40" i="51"/>
  <c r="G42" i="51"/>
  <c r="G45" i="51"/>
  <c r="G48" i="51"/>
  <c r="G50" i="51"/>
  <c r="G53" i="51"/>
  <c r="G55" i="51"/>
  <c r="G57" i="51"/>
  <c r="G59" i="51"/>
  <c r="G61" i="51"/>
  <c r="G63" i="51"/>
  <c r="G65" i="51"/>
  <c r="G67" i="51"/>
  <c r="G69" i="51"/>
  <c r="G71" i="51"/>
  <c r="G73" i="51"/>
  <c r="G76" i="51"/>
  <c r="G78" i="51"/>
  <c r="G80" i="51"/>
  <c r="G82" i="51"/>
  <c r="G84" i="51"/>
  <c r="G86" i="51"/>
  <c r="G88" i="51"/>
  <c r="G90" i="51"/>
  <c r="G92" i="51"/>
  <c r="G94" i="51"/>
  <c r="G96" i="51"/>
  <c r="I13" i="51"/>
  <c r="I15" i="51"/>
  <c r="I17" i="51"/>
  <c r="I19" i="51"/>
  <c r="I21" i="51"/>
  <c r="I23" i="51"/>
  <c r="I25" i="51"/>
  <c r="I27" i="51"/>
  <c r="I29" i="51"/>
  <c r="I31" i="51"/>
  <c r="I33" i="51"/>
  <c r="I35" i="51"/>
  <c r="I37" i="51"/>
  <c r="I39" i="51"/>
  <c r="I41" i="51"/>
  <c r="I44" i="51"/>
  <c r="I47" i="51"/>
  <c r="I49" i="51"/>
  <c r="I51" i="51"/>
  <c r="I54" i="51"/>
  <c r="I56" i="51"/>
  <c r="I58" i="51"/>
  <c r="I60" i="51"/>
  <c r="I62" i="51"/>
  <c r="I64" i="51"/>
  <c r="I66" i="51"/>
  <c r="I68" i="51"/>
  <c r="I70" i="51"/>
  <c r="I72" i="51"/>
  <c r="I74" i="51"/>
  <c r="I77" i="51"/>
  <c r="I79" i="51"/>
  <c r="I81" i="51"/>
  <c r="I83" i="51"/>
  <c r="I85" i="51"/>
  <c r="I87" i="51"/>
  <c r="I89" i="51"/>
  <c r="I91" i="51"/>
  <c r="I93" i="51"/>
  <c r="I95" i="51"/>
  <c r="I97" i="51"/>
  <c r="G12" i="42"/>
  <c r="H12" i="42"/>
  <c r="H8" i="42"/>
  <c r="G16" i="42"/>
  <c r="H16" i="42"/>
  <c r="G20" i="42"/>
  <c r="H20" i="42"/>
  <c r="G24" i="42"/>
  <c r="H24" i="42"/>
  <c r="G28" i="42"/>
  <c r="H28" i="42"/>
  <c r="G32" i="42"/>
  <c r="H32" i="42"/>
  <c r="G36" i="42"/>
  <c r="H36" i="42"/>
  <c r="G40" i="42"/>
  <c r="H40" i="42"/>
  <c r="G44" i="42"/>
  <c r="H44" i="42"/>
  <c r="G48" i="42"/>
  <c r="H48" i="42"/>
  <c r="G52" i="42"/>
  <c r="H52" i="42"/>
  <c r="G56" i="42"/>
  <c r="H56" i="42"/>
  <c r="G14" i="42"/>
  <c r="H14" i="42"/>
  <c r="G18" i="42"/>
  <c r="H18" i="42"/>
  <c r="G22" i="42"/>
  <c r="H22" i="42"/>
  <c r="G26" i="42"/>
  <c r="H26" i="42"/>
  <c r="G30" i="42"/>
  <c r="H30" i="42"/>
  <c r="G34" i="42"/>
  <c r="H34" i="42"/>
  <c r="G38" i="42"/>
  <c r="H38" i="42"/>
  <c r="G42" i="42"/>
  <c r="H42" i="42"/>
  <c r="G50" i="42"/>
  <c r="H50" i="42"/>
  <c r="G54" i="42"/>
  <c r="H54" i="42"/>
  <c r="G58" i="42"/>
  <c r="H58" i="42"/>
  <c r="G89" i="50"/>
  <c r="G93" i="50"/>
  <c r="G97" i="50"/>
  <c r="G13" i="51"/>
  <c r="G15" i="51"/>
  <c r="G17" i="51"/>
  <c r="G19" i="51"/>
  <c r="G21" i="51"/>
  <c r="G23" i="51"/>
  <c r="G25" i="51"/>
  <c r="G27" i="51"/>
  <c r="G29" i="51"/>
  <c r="G31" i="51"/>
  <c r="G33" i="51"/>
  <c r="G35" i="51"/>
  <c r="G37" i="51"/>
  <c r="G39" i="51"/>
  <c r="G41" i="51"/>
  <c r="G44" i="51"/>
  <c r="G47" i="51"/>
  <c r="G49" i="51"/>
  <c r="G51" i="51"/>
  <c r="G54" i="51"/>
  <c r="G56" i="51"/>
  <c r="G58" i="51"/>
  <c r="G60" i="51"/>
  <c r="G62" i="51"/>
  <c r="G64" i="51"/>
  <c r="G66" i="51"/>
  <c r="G68" i="51"/>
  <c r="G70" i="51"/>
  <c r="G72" i="51"/>
  <c r="G74" i="51"/>
  <c r="G77" i="51"/>
  <c r="G79" i="51"/>
  <c r="G81" i="51"/>
  <c r="G83" i="51"/>
  <c r="G85" i="51"/>
  <c r="G87" i="51"/>
  <c r="G89" i="51"/>
  <c r="G91" i="51"/>
  <c r="G93" i="51"/>
  <c r="G95" i="51"/>
  <c r="G97" i="51"/>
  <c r="H16" i="43"/>
  <c r="G20" i="43"/>
  <c r="G22" i="43"/>
  <c r="G25" i="43"/>
  <c r="H35" i="43"/>
  <c r="G35" i="43"/>
  <c r="H39" i="43"/>
  <c r="G39" i="43"/>
  <c r="H43" i="43"/>
  <c r="G43" i="43"/>
  <c r="H47" i="43"/>
  <c r="G47" i="43"/>
  <c r="H51" i="43"/>
  <c r="G51" i="43"/>
  <c r="H55" i="43"/>
  <c r="G55" i="43"/>
  <c r="H59" i="43"/>
  <c r="G59" i="43"/>
  <c r="H63" i="43"/>
  <c r="G63" i="43"/>
  <c r="H67" i="43"/>
  <c r="G67" i="43"/>
  <c r="H71" i="43"/>
  <c r="G71" i="43"/>
  <c r="H75" i="43"/>
  <c r="G75" i="43"/>
  <c r="H79" i="43"/>
  <c r="G79" i="43"/>
  <c r="H83" i="43"/>
  <c r="G83" i="43"/>
  <c r="H87" i="43"/>
  <c r="G87" i="43"/>
  <c r="H91" i="43"/>
  <c r="G91" i="43"/>
  <c r="H95" i="43"/>
  <c r="G95" i="43"/>
  <c r="G60" i="42"/>
  <c r="G62" i="42"/>
  <c r="G64" i="42"/>
  <c r="G26" i="43"/>
  <c r="G29" i="43"/>
  <c r="G31" i="43"/>
  <c r="H36" i="43"/>
  <c r="G36" i="43"/>
  <c r="H40" i="43"/>
  <c r="G40" i="43"/>
  <c r="H44" i="43"/>
  <c r="G44" i="43"/>
  <c r="H48" i="43"/>
  <c r="G48" i="43"/>
  <c r="H52" i="43"/>
  <c r="G52" i="43"/>
  <c r="H56" i="43"/>
  <c r="G56" i="43"/>
  <c r="H60" i="43"/>
  <c r="G60" i="43"/>
  <c r="H64" i="43"/>
  <c r="G64" i="43"/>
  <c r="H68" i="43"/>
  <c r="G68" i="43"/>
  <c r="H72" i="43"/>
  <c r="G72" i="43"/>
  <c r="H76" i="43"/>
  <c r="G76" i="43"/>
  <c r="H80" i="43"/>
  <c r="G80" i="43"/>
  <c r="H84" i="43"/>
  <c r="G84" i="43"/>
  <c r="H88" i="43"/>
  <c r="G88" i="43"/>
  <c r="H92" i="43"/>
  <c r="G92" i="43"/>
  <c r="H96" i="43"/>
  <c r="G96" i="43"/>
  <c r="H18" i="44"/>
  <c r="G18" i="44"/>
  <c r="G23" i="44"/>
  <c r="H26" i="44"/>
  <c r="G26" i="44"/>
  <c r="G31" i="44"/>
  <c r="H34" i="44"/>
  <c r="G34" i="44"/>
  <c r="G39" i="44"/>
  <c r="H42" i="44"/>
  <c r="G42" i="44"/>
  <c r="G47" i="44"/>
  <c r="H50" i="44"/>
  <c r="G50" i="44"/>
  <c r="G55" i="44"/>
  <c r="H58" i="44"/>
  <c r="G58" i="44"/>
  <c r="G63" i="44"/>
  <c r="H66" i="44"/>
  <c r="G66" i="44"/>
  <c r="G71" i="44"/>
  <c r="H74" i="44"/>
  <c r="G74" i="44"/>
  <c r="G79" i="44"/>
  <c r="H82" i="44"/>
  <c r="G82" i="44"/>
  <c r="G87" i="44"/>
  <c r="H90" i="44"/>
  <c r="G90" i="44"/>
  <c r="G95" i="44"/>
  <c r="H60" i="42"/>
  <c r="H62" i="42"/>
  <c r="H64" i="42"/>
  <c r="G12" i="43"/>
  <c r="G14" i="43"/>
  <c r="G17" i="43"/>
  <c r="G19" i="43"/>
  <c r="H24" i="43"/>
  <c r="H26" i="43"/>
  <c r="G28" i="43"/>
  <c r="G30" i="43"/>
  <c r="G33" i="43"/>
  <c r="H37" i="43"/>
  <c r="G37" i="43"/>
  <c r="H41" i="43"/>
  <c r="G41" i="43"/>
  <c r="H45" i="43"/>
  <c r="G45" i="43"/>
  <c r="H49" i="43"/>
  <c r="G49" i="43"/>
  <c r="H53" i="43"/>
  <c r="G53" i="43"/>
  <c r="H57" i="43"/>
  <c r="G57" i="43"/>
  <c r="H61" i="43"/>
  <c r="G61" i="43"/>
  <c r="H65" i="43"/>
  <c r="G65" i="43"/>
  <c r="H69" i="43"/>
  <c r="G69" i="43"/>
  <c r="H73" i="43"/>
  <c r="G73" i="43"/>
  <c r="H77" i="43"/>
  <c r="G77" i="43"/>
  <c r="H81" i="43"/>
  <c r="G81" i="43"/>
  <c r="H85" i="43"/>
  <c r="G85" i="43"/>
  <c r="H89" i="43"/>
  <c r="G89" i="43"/>
  <c r="H93" i="43"/>
  <c r="G93" i="43"/>
  <c r="H97" i="43"/>
  <c r="G97" i="43"/>
  <c r="G13" i="42"/>
  <c r="G15" i="42"/>
  <c r="G17" i="42"/>
  <c r="G19" i="42"/>
  <c r="G21" i="42"/>
  <c r="G23" i="42"/>
  <c r="G25" i="42"/>
  <c r="G27" i="42"/>
  <c r="G29" i="42"/>
  <c r="G31" i="42"/>
  <c r="G33" i="42"/>
  <c r="G35" i="42"/>
  <c r="G37" i="42"/>
  <c r="G39" i="42"/>
  <c r="G41" i="42"/>
  <c r="G43" i="42"/>
  <c r="G45" i="42"/>
  <c r="G47" i="42"/>
  <c r="G49" i="42"/>
  <c r="G51" i="42"/>
  <c r="G53" i="42"/>
  <c r="G55" i="42"/>
  <c r="G57" i="42"/>
  <c r="G59" i="42"/>
  <c r="G61" i="42"/>
  <c r="G63" i="42"/>
  <c r="G65" i="42"/>
  <c r="H65" i="42"/>
  <c r="G67" i="42"/>
  <c r="H67" i="42"/>
  <c r="G69" i="42"/>
  <c r="H69" i="42"/>
  <c r="G71" i="42"/>
  <c r="H71" i="42"/>
  <c r="G73" i="42"/>
  <c r="H73" i="42"/>
  <c r="G75" i="42"/>
  <c r="H75" i="42"/>
  <c r="G77" i="42"/>
  <c r="H77" i="42"/>
  <c r="G79" i="42"/>
  <c r="H79" i="42"/>
  <c r="G81" i="42"/>
  <c r="H81" i="42"/>
  <c r="G83" i="42"/>
  <c r="H83" i="42"/>
  <c r="G85" i="42"/>
  <c r="H85" i="42"/>
  <c r="G87" i="42"/>
  <c r="H87" i="42"/>
  <c r="G89" i="42"/>
  <c r="H89" i="42"/>
  <c r="G91" i="42"/>
  <c r="H91" i="42"/>
  <c r="G93" i="42"/>
  <c r="H93" i="42"/>
  <c r="G95" i="42"/>
  <c r="H95" i="42"/>
  <c r="G97" i="42"/>
  <c r="H97" i="42"/>
  <c r="G16" i="43"/>
  <c r="G18" i="43"/>
  <c r="G21" i="43"/>
  <c r="G23" i="43"/>
  <c r="G32" i="43"/>
  <c r="H34" i="43"/>
  <c r="G34" i="43"/>
  <c r="H38" i="43"/>
  <c r="G38" i="43"/>
  <c r="H42" i="43"/>
  <c r="G42" i="43"/>
  <c r="H50" i="43"/>
  <c r="G50" i="43"/>
  <c r="H54" i="43"/>
  <c r="G54" i="43"/>
  <c r="H58" i="43"/>
  <c r="G58" i="43"/>
  <c r="H62" i="43"/>
  <c r="G62" i="43"/>
  <c r="H66" i="43"/>
  <c r="G66" i="43"/>
  <c r="H70" i="43"/>
  <c r="G70" i="43"/>
  <c r="H74" i="43"/>
  <c r="G74" i="43"/>
  <c r="H78" i="43"/>
  <c r="G78" i="43"/>
  <c r="H82" i="43"/>
  <c r="G82" i="43"/>
  <c r="H86" i="43"/>
  <c r="G86" i="43"/>
  <c r="H90" i="43"/>
  <c r="G90" i="43"/>
  <c r="H94" i="43"/>
  <c r="G94" i="43"/>
  <c r="F6" i="44"/>
  <c r="G12" i="44"/>
  <c r="H14" i="44"/>
  <c r="G14" i="44"/>
  <c r="G96" i="44"/>
  <c r="G92" i="44"/>
  <c r="G84" i="44"/>
  <c r="G80" i="44"/>
  <c r="G76" i="44"/>
  <c r="G72" i="44"/>
  <c r="G68" i="44"/>
  <c r="G64" i="44"/>
  <c r="G60" i="44"/>
  <c r="G56" i="44"/>
  <c r="G52" i="44"/>
  <c r="G48" i="44"/>
  <c r="G44" i="44"/>
  <c r="G40" i="44"/>
  <c r="G36" i="44"/>
  <c r="G32" i="44"/>
  <c r="G28" i="44"/>
  <c r="G24" i="44"/>
  <c r="G20" i="44"/>
  <c r="G16" i="44"/>
  <c r="G19" i="44"/>
  <c r="G27" i="44"/>
  <c r="H30" i="44"/>
  <c r="G30" i="44"/>
  <c r="G35" i="44"/>
  <c r="H38" i="44"/>
  <c r="G38" i="44"/>
  <c r="G43" i="44"/>
  <c r="G51" i="44"/>
  <c r="H54" i="44"/>
  <c r="G54" i="44"/>
  <c r="G59" i="44"/>
  <c r="H62" i="44"/>
  <c r="G62" i="44"/>
  <c r="G67" i="44"/>
  <c r="H70" i="44"/>
  <c r="G70" i="44"/>
  <c r="G75" i="44"/>
  <c r="H78" i="44"/>
  <c r="G78" i="44"/>
  <c r="G83" i="44"/>
  <c r="H86" i="44"/>
  <c r="G86" i="44"/>
  <c r="G91" i="44"/>
  <c r="H94" i="44"/>
  <c r="G94" i="44"/>
  <c r="G66" i="42"/>
  <c r="G70" i="42"/>
  <c r="G74" i="42"/>
  <c r="G78" i="42"/>
  <c r="G82" i="42"/>
  <c r="G86" i="42"/>
  <c r="G90" i="42"/>
  <c r="G94" i="42"/>
  <c r="G68" i="42"/>
  <c r="G72" i="42"/>
  <c r="G76" i="42"/>
  <c r="G80" i="42"/>
  <c r="G84" i="42"/>
  <c r="G88" i="42"/>
  <c r="G92" i="42"/>
  <c r="G96" i="42"/>
  <c r="H7" i="35"/>
  <c r="I96" i="36"/>
  <c r="I92" i="36"/>
  <c r="I87" i="36"/>
  <c r="I82" i="36"/>
  <c r="I78" i="36"/>
  <c r="I74" i="36"/>
  <c r="I68" i="36"/>
  <c r="I63" i="36"/>
  <c r="I59" i="36"/>
  <c r="I55" i="36"/>
  <c r="I51" i="36"/>
  <c r="I46" i="36"/>
  <c r="I42" i="36"/>
  <c r="I38" i="36"/>
  <c r="I34" i="36"/>
  <c r="I30" i="36"/>
  <c r="I25" i="36"/>
  <c r="I20" i="36"/>
  <c r="I16" i="36"/>
  <c r="I17" i="36"/>
  <c r="I26" i="36"/>
  <c r="I35" i="36"/>
  <c r="I43" i="36"/>
  <c r="I52" i="36"/>
  <c r="I60" i="36"/>
  <c r="I69" i="36"/>
  <c r="I79" i="36"/>
  <c r="I89" i="36"/>
  <c r="I97" i="36"/>
  <c r="F6" i="36"/>
  <c r="G6" i="36" s="1"/>
  <c r="I18" i="36"/>
  <c r="I27" i="36"/>
  <c r="I36" i="36"/>
  <c r="I44" i="36"/>
  <c r="I53" i="36"/>
  <c r="I61" i="36"/>
  <c r="I71" i="36"/>
  <c r="I80" i="36"/>
  <c r="I90" i="36"/>
  <c r="I12" i="36"/>
  <c r="G13" i="44"/>
  <c r="G17" i="44"/>
  <c r="G21" i="44"/>
  <c r="G25" i="44"/>
  <c r="G29" i="44"/>
  <c r="G33" i="44"/>
  <c r="G37" i="44"/>
  <c r="G41" i="44"/>
  <c r="G45" i="44"/>
  <c r="G49" i="44"/>
  <c r="G53" i="44"/>
  <c r="G57" i="44"/>
  <c r="G61" i="44"/>
  <c r="G65" i="44"/>
  <c r="G69" i="44"/>
  <c r="G73" i="44"/>
  <c r="G77" i="44"/>
  <c r="G81" i="44"/>
  <c r="G85" i="44"/>
  <c r="G89" i="44"/>
  <c r="G93" i="44"/>
  <c r="G97" i="44"/>
  <c r="F6" i="35"/>
  <c r="I14" i="36"/>
  <c r="I15" i="36"/>
  <c r="I23" i="36"/>
  <c r="I24" i="36"/>
  <c r="I32" i="36"/>
  <c r="I33" i="36"/>
  <c r="I40" i="36"/>
  <c r="I41" i="36"/>
  <c r="I48" i="36"/>
  <c r="I50" i="36"/>
  <c r="I57" i="36"/>
  <c r="I58" i="36"/>
  <c r="I65" i="36"/>
  <c r="I66" i="36"/>
  <c r="I76" i="36"/>
  <c r="I77" i="36"/>
  <c r="I85" i="36"/>
  <c r="I86" i="36"/>
  <c r="I94" i="36"/>
  <c r="I95" i="36"/>
  <c r="G82" i="37"/>
  <c r="G87" i="37"/>
  <c r="G95" i="37"/>
  <c r="G79" i="37"/>
  <c r="G80" i="37"/>
  <c r="G81" i="37"/>
  <c r="G86" i="37"/>
  <c r="H94" i="37"/>
  <c r="G94" i="37"/>
  <c r="G96" i="37"/>
  <c r="H8" i="28"/>
  <c r="H91" i="28"/>
  <c r="G91" i="28"/>
  <c r="G93" i="28"/>
  <c r="G19" i="28"/>
  <c r="G23" i="28"/>
  <c r="G27" i="28"/>
  <c r="G32" i="28"/>
  <c r="G40" i="28"/>
  <c r="G48" i="28"/>
  <c r="G78" i="28"/>
  <c r="H86" i="28"/>
  <c r="G86" i="28"/>
  <c r="G89" i="28"/>
  <c r="G97" i="28"/>
  <c r="H15" i="29"/>
  <c r="G15" i="29"/>
  <c r="H22" i="29"/>
  <c r="G22" i="29"/>
  <c r="H26" i="29"/>
  <c r="G26" i="29"/>
  <c r="H31" i="29"/>
  <c r="G31" i="29"/>
  <c r="H39" i="29"/>
  <c r="G39" i="29"/>
  <c r="H47" i="29"/>
  <c r="G47" i="29"/>
  <c r="H51" i="29"/>
  <c r="G51" i="29"/>
  <c r="H56" i="29"/>
  <c r="G56" i="29"/>
  <c r="H63" i="29"/>
  <c r="G63" i="29"/>
  <c r="H69" i="29"/>
  <c r="G69" i="29"/>
  <c r="H73" i="29"/>
  <c r="G73" i="29"/>
  <c r="H80" i="29"/>
  <c r="G80" i="29"/>
  <c r="G93" i="37"/>
  <c r="G97" i="37"/>
  <c r="F6" i="28"/>
  <c r="G6" i="28" s="1"/>
  <c r="G15" i="28"/>
  <c r="G22" i="28"/>
  <c r="G26" i="28"/>
  <c r="G31" i="28"/>
  <c r="G39" i="28"/>
  <c r="G47" i="28"/>
  <c r="G51" i="28"/>
  <c r="H81" i="28"/>
  <c r="G81" i="28"/>
  <c r="G84" i="28"/>
  <c r="H8" i="36"/>
  <c r="F6" i="37"/>
  <c r="G6" i="37" s="1"/>
  <c r="G13" i="28"/>
  <c r="G21" i="28"/>
  <c r="G25" i="28"/>
  <c r="G30" i="28"/>
  <c r="G37" i="28"/>
  <c r="G45" i="28"/>
  <c r="G50" i="28"/>
  <c r="H76" i="28"/>
  <c r="G63" i="28"/>
  <c r="G61" i="28"/>
  <c r="G59" i="28"/>
  <c r="G57" i="28"/>
  <c r="G56" i="28"/>
  <c r="G55" i="28"/>
  <c r="G54" i="28"/>
  <c r="G53" i="28"/>
  <c r="G76" i="28"/>
  <c r="G79" i="28"/>
  <c r="G88" i="28"/>
  <c r="H95" i="28"/>
  <c r="G95" i="28"/>
  <c r="H12" i="29"/>
  <c r="G12" i="29"/>
  <c r="H20" i="29"/>
  <c r="G20" i="29"/>
  <c r="H24" i="29"/>
  <c r="G24" i="29"/>
  <c r="H29" i="29"/>
  <c r="G29" i="29"/>
  <c r="H33" i="29"/>
  <c r="G33" i="29"/>
  <c r="H42" i="29"/>
  <c r="G42" i="29"/>
  <c r="H49" i="29"/>
  <c r="G49" i="29"/>
  <c r="H54" i="29"/>
  <c r="G54" i="29"/>
  <c r="H59" i="29"/>
  <c r="G59" i="29"/>
  <c r="H66" i="29"/>
  <c r="G66" i="29"/>
  <c r="H71" i="29"/>
  <c r="G71" i="29"/>
  <c r="H78" i="29"/>
  <c r="G78" i="29"/>
  <c r="H83" i="29"/>
  <c r="G83" i="29"/>
  <c r="H15" i="30"/>
  <c r="G15" i="30"/>
  <c r="H22" i="30"/>
  <c r="G22" i="30"/>
  <c r="H26" i="30"/>
  <c r="G26" i="30"/>
  <c r="H31" i="30"/>
  <c r="G31" i="30"/>
  <c r="H39" i="30"/>
  <c r="G39" i="30"/>
  <c r="H47" i="30"/>
  <c r="G47" i="30"/>
  <c r="H51" i="30"/>
  <c r="G51" i="30"/>
  <c r="H56" i="30"/>
  <c r="G56" i="30"/>
  <c r="H63" i="30"/>
  <c r="G63" i="30"/>
  <c r="H69" i="30"/>
  <c r="G69" i="30"/>
  <c r="H73" i="30"/>
  <c r="G73" i="30"/>
  <c r="H80" i="30"/>
  <c r="G80" i="30"/>
  <c r="H85" i="30"/>
  <c r="G85" i="30"/>
  <c r="H90" i="30"/>
  <c r="G90" i="30"/>
  <c r="H94" i="30"/>
  <c r="G94" i="30"/>
  <c r="H19" i="30"/>
  <c r="G19" i="30"/>
  <c r="H23" i="30"/>
  <c r="G23" i="30"/>
  <c r="H27" i="30"/>
  <c r="G27" i="30"/>
  <c r="H32" i="30"/>
  <c r="G32" i="30"/>
  <c r="H40" i="30"/>
  <c r="G40" i="30"/>
  <c r="H53" i="30"/>
  <c r="G53" i="30"/>
  <c r="H57" i="30"/>
  <c r="G57" i="30"/>
  <c r="H64" i="30"/>
  <c r="G64" i="30"/>
  <c r="H70" i="30"/>
  <c r="G70" i="30"/>
  <c r="H76" i="30"/>
  <c r="G76" i="30"/>
  <c r="H81" i="30"/>
  <c r="G81" i="30"/>
  <c r="H86" i="30"/>
  <c r="G86" i="30"/>
  <c r="H91" i="30"/>
  <c r="G91" i="30"/>
  <c r="H95" i="30"/>
  <c r="G95" i="30"/>
  <c r="G64" i="28"/>
  <c r="G66" i="28"/>
  <c r="G67" i="28"/>
  <c r="G69" i="28"/>
  <c r="G70" i="28"/>
  <c r="G71" i="28"/>
  <c r="G72" i="28"/>
  <c r="G73" i="28"/>
  <c r="G80" i="28"/>
  <c r="G85" i="28"/>
  <c r="G90" i="28"/>
  <c r="G94" i="28"/>
  <c r="H13" i="29"/>
  <c r="G13" i="29"/>
  <c r="H19" i="29"/>
  <c r="G19" i="29"/>
  <c r="H21" i="29"/>
  <c r="G21" i="29"/>
  <c r="H23" i="29"/>
  <c r="G23" i="29"/>
  <c r="H25" i="29"/>
  <c r="G25" i="29"/>
  <c r="H27" i="29"/>
  <c r="G27" i="29"/>
  <c r="H30" i="29"/>
  <c r="G30" i="29"/>
  <c r="H32" i="29"/>
  <c r="G32" i="29"/>
  <c r="H37" i="29"/>
  <c r="G37" i="29"/>
  <c r="H40" i="29"/>
  <c r="G40" i="29"/>
  <c r="H45" i="29"/>
  <c r="G45" i="29"/>
  <c r="H48" i="29"/>
  <c r="G48" i="29"/>
  <c r="H50" i="29"/>
  <c r="G50" i="29"/>
  <c r="H53" i="29"/>
  <c r="G53" i="29"/>
  <c r="H55" i="29"/>
  <c r="G55" i="29"/>
  <c r="H57" i="29"/>
  <c r="G57" i="29"/>
  <c r="H61" i="29"/>
  <c r="G61" i="29"/>
  <c r="H64" i="29"/>
  <c r="G64" i="29"/>
  <c r="H67" i="29"/>
  <c r="G67" i="29"/>
  <c r="H70" i="29"/>
  <c r="G70" i="29"/>
  <c r="H72" i="29"/>
  <c r="G72" i="29"/>
  <c r="H76" i="29"/>
  <c r="G76" i="29"/>
  <c r="H79" i="29"/>
  <c r="G79" i="29"/>
  <c r="H81" i="29"/>
  <c r="G81" i="29"/>
  <c r="G84" i="29"/>
  <c r="H84" i="29"/>
  <c r="G89" i="29"/>
  <c r="H89" i="29"/>
  <c r="G93" i="29"/>
  <c r="H93" i="29"/>
  <c r="F6" i="30"/>
  <c r="H6" i="29"/>
  <c r="G85" i="29"/>
  <c r="G90" i="29"/>
  <c r="G94" i="29"/>
  <c r="G88" i="29"/>
  <c r="G92" i="29"/>
  <c r="G97" i="29"/>
  <c r="H12" i="30"/>
  <c r="H8" i="30"/>
  <c r="G12" i="30"/>
  <c r="H20" i="30"/>
  <c r="G20" i="30"/>
  <c r="H24" i="30"/>
  <c r="G24" i="30"/>
  <c r="H29" i="30"/>
  <c r="G29" i="30"/>
  <c r="H33" i="30"/>
  <c r="G33" i="30"/>
  <c r="H42" i="30"/>
  <c r="G42" i="30"/>
  <c r="H49" i="30"/>
  <c r="G49" i="30"/>
  <c r="H54" i="30"/>
  <c r="G54" i="30"/>
  <c r="H59" i="30"/>
  <c r="G59" i="30"/>
  <c r="H66" i="30"/>
  <c r="G66" i="30"/>
  <c r="H71" i="30"/>
  <c r="G71" i="30"/>
  <c r="H78" i="30"/>
  <c r="G78" i="30"/>
  <c r="H83" i="30"/>
  <c r="G83" i="30"/>
  <c r="H88" i="30"/>
  <c r="G88" i="30"/>
  <c r="H92" i="30"/>
  <c r="G92" i="30"/>
  <c r="H97" i="30"/>
  <c r="G97" i="30"/>
  <c r="G86" i="29"/>
  <c r="H88" i="29"/>
  <c r="G91" i="29"/>
  <c r="H92" i="29"/>
  <c r="G95" i="29"/>
  <c r="H97" i="29"/>
  <c r="H13" i="30"/>
  <c r="G13" i="30"/>
  <c r="H21" i="30"/>
  <c r="G21" i="30"/>
  <c r="H25" i="30"/>
  <c r="G25" i="30"/>
  <c r="H30" i="30"/>
  <c r="G30" i="30"/>
  <c r="H37" i="30"/>
  <c r="G37" i="30"/>
  <c r="H45" i="30"/>
  <c r="G45" i="30"/>
  <c r="H50" i="30"/>
  <c r="G50" i="30"/>
  <c r="H55" i="30"/>
  <c r="G55" i="30"/>
  <c r="H61" i="30"/>
  <c r="G61" i="30"/>
  <c r="H67" i="30"/>
  <c r="G67" i="30"/>
  <c r="H72" i="30"/>
  <c r="G72" i="30"/>
  <c r="H79" i="30"/>
  <c r="G79" i="30"/>
  <c r="H84" i="30"/>
  <c r="G84" i="30"/>
  <c r="H89" i="30"/>
  <c r="G89" i="30"/>
  <c r="H93" i="30"/>
  <c r="G93" i="30"/>
  <c r="I6" i="24" l="1"/>
  <c r="I7" i="24"/>
  <c r="G6" i="43"/>
  <c r="G6" i="49"/>
  <c r="I90" i="28"/>
  <c r="G6" i="42"/>
  <c r="D7" i="21"/>
  <c r="E6" i="58"/>
  <c r="D27" i="20"/>
  <c r="D6" i="20"/>
  <c r="D7" i="17"/>
  <c r="D27" i="21"/>
  <c r="D26" i="20"/>
  <c r="D6" i="21"/>
  <c r="D6" i="17"/>
  <c r="D7" i="20"/>
  <c r="D26" i="21"/>
  <c r="D69" i="24"/>
  <c r="D7" i="7"/>
  <c r="D27" i="7"/>
  <c r="D6" i="7"/>
  <c r="D26" i="7"/>
  <c r="D47" i="24"/>
  <c r="D27" i="24"/>
  <c r="I47" i="24"/>
  <c r="D46" i="24"/>
  <c r="D6" i="24"/>
  <c r="D66" i="24"/>
  <c r="D26" i="24"/>
  <c r="I27" i="24"/>
  <c r="I21" i="44"/>
  <c r="I94" i="44"/>
  <c r="I14" i="43"/>
  <c r="I78" i="28"/>
  <c r="I50" i="28"/>
  <c r="I23" i="35"/>
  <c r="I68" i="42"/>
  <c r="I46" i="24"/>
  <c r="I97" i="44"/>
  <c r="I71" i="44"/>
  <c r="I85" i="44"/>
  <c r="I35" i="44"/>
  <c r="D7" i="24"/>
  <c r="D27" i="57"/>
  <c r="I89" i="30"/>
  <c r="I79" i="30"/>
  <c r="I67" i="30"/>
  <c r="I94" i="29"/>
  <c r="I97" i="29"/>
  <c r="I88" i="29"/>
  <c r="I93" i="28"/>
  <c r="I20" i="28"/>
  <c r="I56" i="28"/>
  <c r="I73" i="28"/>
  <c r="I80" i="28"/>
  <c r="I66" i="28"/>
  <c r="I31" i="28"/>
  <c r="I79" i="28"/>
  <c r="I32" i="28"/>
  <c r="I97" i="28"/>
  <c r="I89" i="28"/>
  <c r="I29" i="28"/>
  <c r="I55" i="28"/>
  <c r="I27" i="28"/>
  <c r="I92" i="28"/>
  <c r="I95" i="28"/>
  <c r="I42" i="28"/>
  <c r="I15" i="28"/>
  <c r="I70" i="28"/>
  <c r="I96" i="37"/>
  <c r="I68" i="35"/>
  <c r="I95" i="35"/>
  <c r="I91" i="35"/>
  <c r="I58" i="35"/>
  <c r="I53" i="35"/>
  <c r="I44" i="35"/>
  <c r="I59" i="35"/>
  <c r="I46" i="35"/>
  <c r="I14" i="35"/>
  <c r="I50" i="35"/>
  <c r="I74" i="35"/>
  <c r="I42" i="35"/>
  <c r="I25" i="35"/>
  <c r="I89" i="35"/>
  <c r="I52" i="35"/>
  <c r="I17" i="35"/>
  <c r="I56" i="35"/>
  <c r="I57" i="35"/>
  <c r="I12" i="35"/>
  <c r="I41" i="35"/>
  <c r="I87" i="35"/>
  <c r="I61" i="35"/>
  <c r="I81" i="35"/>
  <c r="I45" i="35"/>
  <c r="I29" i="35"/>
  <c r="I55" i="35"/>
  <c r="I38" i="35"/>
  <c r="I20" i="35"/>
  <c r="I79" i="35"/>
  <c r="I43" i="35"/>
  <c r="I84" i="35"/>
  <c r="I47" i="35"/>
  <c r="I40" i="35"/>
  <c r="I93" i="35"/>
  <c r="I77" i="35"/>
  <c r="I24" i="35"/>
  <c r="I63" i="35"/>
  <c r="I71" i="35"/>
  <c r="I48" i="35"/>
  <c r="I18" i="35"/>
  <c r="I51" i="35"/>
  <c r="I16" i="35"/>
  <c r="I69" i="35"/>
  <c r="I35" i="35"/>
  <c r="I75" i="35"/>
  <c r="I39" i="35"/>
  <c r="I76" i="35"/>
  <c r="I33" i="35"/>
  <c r="I90" i="35"/>
  <c r="I94" i="35"/>
  <c r="I86" i="35"/>
  <c r="I78" i="35"/>
  <c r="I32" i="35"/>
  <c r="I62" i="35"/>
  <c r="I85" i="35"/>
  <c r="I96" i="35"/>
  <c r="I92" i="35"/>
  <c r="I97" i="35"/>
  <c r="I66" i="35"/>
  <c r="I15" i="35"/>
  <c r="I82" i="35"/>
  <c r="I34" i="35"/>
  <c r="I80" i="35"/>
  <c r="I36" i="35"/>
  <c r="I27" i="35"/>
  <c r="I72" i="35"/>
  <c r="I54" i="35"/>
  <c r="I37" i="35"/>
  <c r="I19" i="35"/>
  <c r="I30" i="35"/>
  <c r="I60" i="35"/>
  <c r="I26" i="35"/>
  <c r="I64" i="35"/>
  <c r="I21" i="35"/>
  <c r="I65" i="35"/>
  <c r="I31" i="35"/>
  <c r="I31" i="44"/>
  <c r="I39" i="44"/>
  <c r="I69" i="44"/>
  <c r="I53" i="44"/>
  <c r="I67" i="44"/>
  <c r="I37" i="44"/>
  <c r="D27" i="58"/>
  <c r="I82" i="43"/>
  <c r="I13" i="43"/>
  <c r="I18" i="43"/>
  <c r="I19" i="43"/>
  <c r="I90" i="43"/>
  <c r="I76" i="42"/>
  <c r="I92" i="42"/>
  <c r="I84" i="42"/>
  <c r="I15" i="42"/>
  <c r="I60" i="42"/>
  <c r="G6" i="51"/>
  <c r="D27" i="60"/>
  <c r="D26" i="58"/>
  <c r="D26" i="60"/>
  <c r="D26" i="57"/>
  <c r="D27" i="59"/>
  <c r="D26" i="59"/>
  <c r="H6" i="37"/>
  <c r="I6" i="37" s="1"/>
  <c r="I7" i="25"/>
  <c r="I6" i="25"/>
  <c r="I26" i="24"/>
  <c r="D27" i="25"/>
  <c r="D7" i="25"/>
  <c r="D47" i="23"/>
  <c r="D26" i="25"/>
  <c r="D6" i="25"/>
  <c r="I47" i="23"/>
  <c r="D7" i="23"/>
  <c r="D27" i="23"/>
  <c r="I26" i="23"/>
  <c r="I27" i="23"/>
  <c r="D46" i="23"/>
  <c r="D6" i="23"/>
  <c r="D26" i="23"/>
  <c r="I7" i="23"/>
  <c r="I6" i="23"/>
  <c r="I46" i="23"/>
  <c r="I95" i="50"/>
  <c r="I22" i="50"/>
  <c r="I45" i="30"/>
  <c r="I78" i="30"/>
  <c r="I29" i="30"/>
  <c r="I12" i="30"/>
  <c r="I6" i="29"/>
  <c r="I81" i="29"/>
  <c r="I76" i="29"/>
  <c r="I70" i="29"/>
  <c r="I64" i="29"/>
  <c r="I57" i="29"/>
  <c r="I53" i="29"/>
  <c r="I48" i="29"/>
  <c r="I40" i="29"/>
  <c r="I32" i="29"/>
  <c r="I27" i="29"/>
  <c r="I23" i="29"/>
  <c r="I90" i="30"/>
  <c r="I80" i="30"/>
  <c r="I69" i="30"/>
  <c r="I56" i="30"/>
  <c r="I47" i="30"/>
  <c r="I31" i="30"/>
  <c r="I22" i="30"/>
  <c r="I83" i="29"/>
  <c r="I71" i="29"/>
  <c r="I59" i="29"/>
  <c r="I49" i="29"/>
  <c r="I33" i="29"/>
  <c r="I24" i="29"/>
  <c r="I94" i="28"/>
  <c r="I81" i="28"/>
  <c r="I86" i="28"/>
  <c r="I86" i="29"/>
  <c r="I85" i="28"/>
  <c r="I61" i="28"/>
  <c r="I26" i="28"/>
  <c r="I71" i="28"/>
  <c r="I39" i="28"/>
  <c r="I53" i="28"/>
  <c r="I63" i="28"/>
  <c r="I30" i="28"/>
  <c r="I45" i="28"/>
  <c r="I81" i="37"/>
  <c r="I86" i="37"/>
  <c r="I92" i="37"/>
  <c r="I89" i="44"/>
  <c r="I73" i="44"/>
  <c r="I57" i="44"/>
  <c r="I41" i="44"/>
  <c r="I25" i="44"/>
  <c r="I75" i="44"/>
  <c r="I43" i="44"/>
  <c r="I23" i="43"/>
  <c r="I79" i="44"/>
  <c r="I47" i="44"/>
  <c r="I15" i="44"/>
  <c r="I86" i="44"/>
  <c r="I54" i="44"/>
  <c r="I28" i="43"/>
  <c r="I95" i="42"/>
  <c r="I91" i="42"/>
  <c r="I87" i="42"/>
  <c r="I83" i="42"/>
  <c r="I79" i="42"/>
  <c r="I75" i="42"/>
  <c r="I71" i="42"/>
  <c r="I67" i="42"/>
  <c r="I97" i="43"/>
  <c r="I89" i="43"/>
  <c r="I81" i="43"/>
  <c r="I73" i="43"/>
  <c r="I65" i="43"/>
  <c r="I57" i="43"/>
  <c r="I49" i="43"/>
  <c r="I41" i="43"/>
  <c r="I21" i="43"/>
  <c r="I94" i="42"/>
  <c r="I86" i="42"/>
  <c r="I78" i="42"/>
  <c r="I70" i="42"/>
  <c r="I62" i="42"/>
  <c r="I66" i="44"/>
  <c r="I34" i="44"/>
  <c r="I96" i="43"/>
  <c r="I88" i="43"/>
  <c r="I80" i="43"/>
  <c r="I72" i="43"/>
  <c r="I64" i="43"/>
  <c r="I56" i="43"/>
  <c r="I48" i="43"/>
  <c r="I40" i="43"/>
  <c r="I20" i="43"/>
  <c r="I95" i="43"/>
  <c r="I87" i="43"/>
  <c r="I79" i="43"/>
  <c r="I71" i="43"/>
  <c r="I63" i="43"/>
  <c r="I55" i="43"/>
  <c r="I47" i="43"/>
  <c r="I39" i="43"/>
  <c r="I63" i="42"/>
  <c r="I47" i="42"/>
  <c r="I31" i="42"/>
  <c r="I54" i="42"/>
  <c r="I38" i="42"/>
  <c r="I30" i="42"/>
  <c r="I22" i="42"/>
  <c r="I14" i="42"/>
  <c r="I49" i="42"/>
  <c r="I33" i="42"/>
  <c r="I17" i="42"/>
  <c r="I84" i="50"/>
  <c r="I76" i="50"/>
  <c r="I67" i="50"/>
  <c r="I59" i="50"/>
  <c r="I50" i="50"/>
  <c r="I40" i="50"/>
  <c r="I32" i="50"/>
  <c r="I24" i="50"/>
  <c r="I16" i="50"/>
  <c r="I14" i="50"/>
  <c r="I81" i="50"/>
  <c r="I47" i="50"/>
  <c r="I13" i="50"/>
  <c r="I78" i="50"/>
  <c r="I61" i="50"/>
  <c r="I42" i="50"/>
  <c r="I26" i="50"/>
  <c r="I77" i="50"/>
  <c r="I41" i="50"/>
  <c r="I91" i="50"/>
  <c r="I73" i="50"/>
  <c r="I57" i="50"/>
  <c r="I38" i="50"/>
  <c r="I21" i="30"/>
  <c r="I88" i="30"/>
  <c r="I84" i="29"/>
  <c r="I69" i="29"/>
  <c r="I47" i="29"/>
  <c r="I31" i="29"/>
  <c r="I22" i="29"/>
  <c r="I74" i="43"/>
  <c r="I50" i="43"/>
  <c r="I34" i="43"/>
  <c r="I74" i="44"/>
  <c r="I17" i="43"/>
  <c r="I43" i="42"/>
  <c r="I27" i="42"/>
  <c r="I32" i="43"/>
  <c r="I61" i="42"/>
  <c r="I45" i="42"/>
  <c r="I29" i="42"/>
  <c r="I13" i="42"/>
  <c r="I52" i="42"/>
  <c r="I44" i="42"/>
  <c r="I36" i="42"/>
  <c r="I28" i="42"/>
  <c r="I20" i="42"/>
  <c r="I90" i="50"/>
  <c r="I72" i="50"/>
  <c r="I37" i="50"/>
  <c r="I96" i="50"/>
  <c r="I74" i="50"/>
  <c r="I58" i="50"/>
  <c r="I39" i="50"/>
  <c r="I23" i="50"/>
  <c r="I68" i="50"/>
  <c r="I33" i="50"/>
  <c r="I88" i="50"/>
  <c r="I70" i="50"/>
  <c r="I54" i="50"/>
  <c r="I35" i="50"/>
  <c r="I19" i="50"/>
  <c r="I55" i="30"/>
  <c r="I30" i="30"/>
  <c r="I97" i="30"/>
  <c r="I66" i="30"/>
  <c r="I42" i="30"/>
  <c r="I20" i="30"/>
  <c r="I93" i="29"/>
  <c r="I19" i="29"/>
  <c r="I95" i="30"/>
  <c r="I86" i="30"/>
  <c r="I64" i="30"/>
  <c r="I40" i="30"/>
  <c r="I12" i="29"/>
  <c r="I94" i="37"/>
  <c r="I79" i="37"/>
  <c r="I80" i="37"/>
  <c r="I78" i="37"/>
  <c r="I77" i="37"/>
  <c r="I76" i="37"/>
  <c r="I75" i="37"/>
  <c r="I74" i="37"/>
  <c r="I72" i="37"/>
  <c r="I71" i="37"/>
  <c r="I69" i="37"/>
  <c r="I68" i="37"/>
  <c r="I66" i="37"/>
  <c r="I65" i="37"/>
  <c r="I64" i="37"/>
  <c r="I63" i="37"/>
  <c r="I62" i="37"/>
  <c r="I61" i="37"/>
  <c r="I60" i="37"/>
  <c r="I59" i="37"/>
  <c r="I58" i="37"/>
  <c r="I57" i="37"/>
  <c r="I56" i="37"/>
  <c r="I55" i="37"/>
  <c r="I54" i="37"/>
  <c r="I53" i="37"/>
  <c r="I52" i="37"/>
  <c r="I51" i="37"/>
  <c r="I50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7" i="37"/>
  <c r="I26" i="37"/>
  <c r="I25" i="37"/>
  <c r="I24" i="37"/>
  <c r="I23" i="37"/>
  <c r="I21" i="37"/>
  <c r="I20" i="37"/>
  <c r="I19" i="37"/>
  <c r="I18" i="37"/>
  <c r="I17" i="37"/>
  <c r="I16" i="37"/>
  <c r="I15" i="37"/>
  <c r="I14" i="37"/>
  <c r="I12" i="37"/>
  <c r="I87" i="37"/>
  <c r="I62" i="44"/>
  <c r="I58" i="43"/>
  <c r="I6" i="43"/>
  <c r="I59" i="42"/>
  <c r="I79" i="29"/>
  <c r="I72" i="29"/>
  <c r="I67" i="29"/>
  <c r="I61" i="29"/>
  <c r="I55" i="29"/>
  <c r="I50" i="29"/>
  <c r="I45" i="29"/>
  <c r="I37" i="29"/>
  <c r="I30" i="29"/>
  <c r="I25" i="29"/>
  <c r="I21" i="29"/>
  <c r="I19" i="30"/>
  <c r="I88" i="28"/>
  <c r="I94" i="30"/>
  <c r="I85" i="30"/>
  <c r="I73" i="30"/>
  <c r="I63" i="30"/>
  <c r="I51" i="30"/>
  <c r="I39" i="30"/>
  <c r="I26" i="30"/>
  <c r="I15" i="30"/>
  <c r="I78" i="29"/>
  <c r="I66" i="29"/>
  <c r="I54" i="29"/>
  <c r="I42" i="29"/>
  <c r="I29" i="29"/>
  <c r="I20" i="29"/>
  <c r="I76" i="28"/>
  <c r="I13" i="28"/>
  <c r="I91" i="29"/>
  <c r="I95" i="37"/>
  <c r="I95" i="29"/>
  <c r="I72" i="28"/>
  <c r="I47" i="28"/>
  <c r="I59" i="28"/>
  <c r="I25" i="28"/>
  <c r="I64" i="28"/>
  <c r="I22" i="28"/>
  <c r="I93" i="37"/>
  <c r="I51" i="28"/>
  <c r="I21" i="28"/>
  <c r="I12" i="28"/>
  <c r="I97" i="37"/>
  <c r="I84" i="37"/>
  <c r="I89" i="37"/>
  <c r="I81" i="44"/>
  <c r="I65" i="44"/>
  <c r="I49" i="44"/>
  <c r="I33" i="44"/>
  <c r="I17" i="44"/>
  <c r="I91" i="44"/>
  <c r="I59" i="44"/>
  <c r="I27" i="44"/>
  <c r="I31" i="43"/>
  <c r="I15" i="43"/>
  <c r="I95" i="44"/>
  <c r="I63" i="44"/>
  <c r="I70" i="44"/>
  <c r="I38" i="44"/>
  <c r="I30" i="44"/>
  <c r="I14" i="44"/>
  <c r="I96" i="44"/>
  <c r="I80" i="44"/>
  <c r="I72" i="44"/>
  <c r="I64" i="44"/>
  <c r="I56" i="44"/>
  <c r="I48" i="44"/>
  <c r="I40" i="44"/>
  <c r="I32" i="44"/>
  <c r="I24" i="44"/>
  <c r="I16" i="44"/>
  <c r="I92" i="44"/>
  <c r="I84" i="44"/>
  <c r="I76" i="44"/>
  <c r="I68" i="44"/>
  <c r="I60" i="44"/>
  <c r="I52" i="44"/>
  <c r="I44" i="44"/>
  <c r="I36" i="44"/>
  <c r="I28" i="44"/>
  <c r="I20" i="44"/>
  <c r="I12" i="44"/>
  <c r="I97" i="42"/>
  <c r="I93" i="42"/>
  <c r="I89" i="42"/>
  <c r="I85" i="42"/>
  <c r="I81" i="42"/>
  <c r="I77" i="42"/>
  <c r="I73" i="42"/>
  <c r="I69" i="42"/>
  <c r="I65" i="42"/>
  <c r="I93" i="43"/>
  <c r="I85" i="43"/>
  <c r="I77" i="43"/>
  <c r="I69" i="43"/>
  <c r="I61" i="43"/>
  <c r="I53" i="43"/>
  <c r="I45" i="43"/>
  <c r="I37" i="43"/>
  <c r="I26" i="43"/>
  <c r="I90" i="42"/>
  <c r="I82" i="42"/>
  <c r="I74" i="42"/>
  <c r="I66" i="42"/>
  <c r="I82" i="44"/>
  <c r="I50" i="44"/>
  <c r="I18" i="44"/>
  <c r="I92" i="43"/>
  <c r="I84" i="43"/>
  <c r="I76" i="43"/>
  <c r="I68" i="43"/>
  <c r="I60" i="43"/>
  <c r="I52" i="43"/>
  <c r="I44" i="43"/>
  <c r="I36" i="43"/>
  <c r="I91" i="43"/>
  <c r="I83" i="43"/>
  <c r="I75" i="43"/>
  <c r="I67" i="43"/>
  <c r="I59" i="43"/>
  <c r="I51" i="43"/>
  <c r="I43" i="43"/>
  <c r="I35" i="43"/>
  <c r="I55" i="42"/>
  <c r="I39" i="42"/>
  <c r="I23" i="42"/>
  <c r="I58" i="42"/>
  <c r="I50" i="42"/>
  <c r="I42" i="42"/>
  <c r="I34" i="42"/>
  <c r="I26" i="42"/>
  <c r="I18" i="42"/>
  <c r="I57" i="42"/>
  <c r="I41" i="42"/>
  <c r="I25" i="42"/>
  <c r="I6" i="42"/>
  <c r="I12" i="42"/>
  <c r="I94" i="50"/>
  <c r="I86" i="50"/>
  <c r="I92" i="50"/>
  <c r="I80" i="50"/>
  <c r="I71" i="50"/>
  <c r="I63" i="50"/>
  <c r="I55" i="50"/>
  <c r="I45" i="50"/>
  <c r="I36" i="50"/>
  <c r="I28" i="50"/>
  <c r="I20" i="50"/>
  <c r="I12" i="50"/>
  <c r="H6" i="50"/>
  <c r="I6" i="50" s="1"/>
  <c r="G6" i="50"/>
  <c r="I64" i="50"/>
  <c r="I29" i="50"/>
  <c r="I89" i="50"/>
  <c r="I69" i="50"/>
  <c r="I53" i="50"/>
  <c r="I34" i="50"/>
  <c r="I18" i="50"/>
  <c r="I60" i="50"/>
  <c r="I25" i="50"/>
  <c r="I82" i="50"/>
  <c r="I65" i="50"/>
  <c r="I48" i="50"/>
  <c r="I30" i="50"/>
  <c r="I54" i="30"/>
  <c r="I76" i="30"/>
  <c r="I53" i="30"/>
  <c r="I27" i="30"/>
  <c r="I80" i="29"/>
  <c r="I56" i="29"/>
  <c r="I82" i="37"/>
  <c r="G6" i="44"/>
  <c r="H6" i="44"/>
  <c r="I6" i="44" s="1"/>
  <c r="I66" i="43"/>
  <c r="I42" i="43"/>
  <c r="I25" i="43"/>
  <c r="I42" i="44"/>
  <c r="I93" i="30"/>
  <c r="I84" i="30"/>
  <c r="I72" i="30"/>
  <c r="I61" i="30"/>
  <c r="I50" i="30"/>
  <c r="I37" i="30"/>
  <c r="I25" i="30"/>
  <c r="I13" i="30"/>
  <c r="I92" i="29"/>
  <c r="I92" i="30"/>
  <c r="I83" i="30"/>
  <c r="I71" i="30"/>
  <c r="I59" i="30"/>
  <c r="I49" i="30"/>
  <c r="I33" i="30"/>
  <c r="I24" i="30"/>
  <c r="H6" i="30"/>
  <c r="I6" i="30" s="1"/>
  <c r="G6" i="30"/>
  <c r="I89" i="29"/>
  <c r="I13" i="29"/>
  <c r="I91" i="30"/>
  <c r="I81" i="30"/>
  <c r="I70" i="30"/>
  <c r="I57" i="30"/>
  <c r="I32" i="30"/>
  <c r="I23" i="30"/>
  <c r="I83" i="28"/>
  <c r="I84" i="28"/>
  <c r="I85" i="29"/>
  <c r="H6" i="28"/>
  <c r="I6" i="28" s="1"/>
  <c r="I73" i="29"/>
  <c r="I63" i="29"/>
  <c r="I51" i="29"/>
  <c r="I39" i="29"/>
  <c r="I26" i="29"/>
  <c r="I15" i="29"/>
  <c r="I49" i="28"/>
  <c r="I33" i="28"/>
  <c r="I24" i="28"/>
  <c r="I91" i="37"/>
  <c r="I90" i="29"/>
  <c r="I91" i="28"/>
  <c r="I67" i="28"/>
  <c r="I40" i="28"/>
  <c r="I54" i="28"/>
  <c r="I23" i="28"/>
  <c r="I57" i="28"/>
  <c r="I69" i="28"/>
  <c r="I48" i="28"/>
  <c r="I37" i="28"/>
  <c r="I19" i="28"/>
  <c r="I85" i="37"/>
  <c r="I90" i="37"/>
  <c r="H6" i="35"/>
  <c r="I6" i="35" s="1"/>
  <c r="G6" i="35"/>
  <c r="H6" i="36"/>
  <c r="I6" i="36" s="1"/>
  <c r="I93" i="44"/>
  <c r="I77" i="44"/>
  <c r="I61" i="44"/>
  <c r="I45" i="44"/>
  <c r="I29" i="44"/>
  <c r="I13" i="44"/>
  <c r="I83" i="44"/>
  <c r="I51" i="44"/>
  <c r="I19" i="44"/>
  <c r="I27" i="43"/>
  <c r="I87" i="44"/>
  <c r="I55" i="44"/>
  <c r="I23" i="44"/>
  <c r="I78" i="44"/>
  <c r="I94" i="43"/>
  <c r="I86" i="43"/>
  <c r="I78" i="43"/>
  <c r="I70" i="43"/>
  <c r="I62" i="43"/>
  <c r="I54" i="43"/>
  <c r="I38" i="43"/>
  <c r="I30" i="43"/>
  <c r="I12" i="43"/>
  <c r="I24" i="43"/>
  <c r="I96" i="42"/>
  <c r="I88" i="42"/>
  <c r="I80" i="42"/>
  <c r="I72" i="42"/>
  <c r="I64" i="42"/>
  <c r="I90" i="44"/>
  <c r="I58" i="44"/>
  <c r="I26" i="44"/>
  <c r="I33" i="43"/>
  <c r="I22" i="43"/>
  <c r="I29" i="43"/>
  <c r="I16" i="43"/>
  <c r="I51" i="42"/>
  <c r="I35" i="42"/>
  <c r="I19" i="42"/>
  <c r="I53" i="42"/>
  <c r="I37" i="42"/>
  <c r="I21" i="42"/>
  <c r="I56" i="42"/>
  <c r="I48" i="42"/>
  <c r="I40" i="42"/>
  <c r="I32" i="42"/>
  <c r="I24" i="42"/>
  <c r="I16" i="42"/>
  <c r="I87" i="50"/>
  <c r="I93" i="50"/>
  <c r="I56" i="50"/>
  <c r="I21" i="50"/>
  <c r="I83" i="50"/>
  <c r="I66" i="50"/>
  <c r="I49" i="50"/>
  <c r="I31" i="50"/>
  <c r="I15" i="50"/>
  <c r="I85" i="50"/>
  <c r="I51" i="50"/>
  <c r="I17" i="50"/>
  <c r="I97" i="50"/>
  <c r="I79" i="50"/>
  <c r="I62" i="50"/>
  <c r="I44" i="50"/>
  <c r="I27" i="50"/>
  <c r="I8" i="24" l="1"/>
  <c r="I9" i="24"/>
  <c r="I7" i="21"/>
  <c r="J6" i="58"/>
  <c r="D49" i="24"/>
  <c r="D68" i="24"/>
  <c r="D29" i="24"/>
  <c r="I27" i="21"/>
  <c r="I6" i="20"/>
  <c r="I27" i="20"/>
  <c r="I6" i="21"/>
  <c r="I6" i="17"/>
  <c r="I26" i="20"/>
  <c r="I7" i="17"/>
  <c r="I26" i="21"/>
  <c r="I7" i="20"/>
  <c r="I49" i="24"/>
  <c r="I6" i="7"/>
  <c r="I26" i="7"/>
  <c r="I27" i="60"/>
  <c r="I7" i="7"/>
  <c r="I29" i="24"/>
  <c r="I27" i="7"/>
  <c r="I8" i="23"/>
  <c r="I28" i="24"/>
  <c r="I48" i="24"/>
  <c r="I29" i="23"/>
  <c r="D49" i="23"/>
  <c r="D48" i="24"/>
  <c r="D6" i="60"/>
  <c r="D7" i="60"/>
  <c r="D48" i="23"/>
  <c r="D7" i="59"/>
  <c r="D8" i="23"/>
  <c r="I48" i="23"/>
  <c r="D28" i="24"/>
  <c r="D6" i="57"/>
  <c r="I26" i="58"/>
  <c r="I28" i="23"/>
  <c r="D9" i="24"/>
  <c r="D6" i="59"/>
  <c r="D7" i="57"/>
  <c r="I27" i="58"/>
  <c r="D8" i="24"/>
  <c r="D28" i="23"/>
  <c r="I27" i="57"/>
  <c r="I26" i="60"/>
  <c r="I26" i="57"/>
  <c r="D7" i="58"/>
  <c r="D6" i="58"/>
  <c r="I27" i="59"/>
  <c r="I26" i="59"/>
  <c r="D28" i="25"/>
  <c r="D8" i="25"/>
  <c r="D29" i="25"/>
  <c r="I8" i="25"/>
  <c r="D9" i="23"/>
  <c r="D9" i="25"/>
  <c r="I49" i="23"/>
  <c r="I9" i="25"/>
  <c r="I9" i="23"/>
  <c r="D29" i="23"/>
  <c r="I7" i="60" l="1"/>
  <c r="I6" i="60"/>
  <c r="I6" i="59"/>
  <c r="I7" i="59"/>
  <c r="I7" i="57"/>
  <c r="I6" i="57"/>
  <c r="I6" i="58"/>
  <c r="I7" i="58"/>
  <c r="J6" i="25" l="1"/>
  <c r="J46" i="24"/>
  <c r="E26" i="21"/>
  <c r="E26" i="7"/>
  <c r="E26" i="23"/>
  <c r="E26" i="59"/>
  <c r="E6" i="17"/>
  <c r="E6" i="25"/>
  <c r="E26" i="24"/>
  <c r="J26" i="23"/>
  <c r="J46" i="23"/>
  <c r="E26" i="60"/>
  <c r="E6" i="24"/>
  <c r="J6" i="23"/>
  <c r="E46" i="24"/>
  <c r="E46" i="23"/>
  <c r="E6" i="23"/>
  <c r="E26" i="25"/>
  <c r="E26" i="20"/>
  <c r="E6" i="21"/>
  <c r="J26" i="24"/>
  <c r="E6" i="20"/>
  <c r="E26" i="58"/>
  <c r="E6" i="7"/>
  <c r="E48" i="24" l="1"/>
  <c r="J8" i="23"/>
  <c r="J26" i="58"/>
  <c r="E28" i="24"/>
  <c r="J28" i="23"/>
  <c r="J26" i="21"/>
  <c r="J28" i="24"/>
  <c r="E6" i="60"/>
  <c r="E8" i="24"/>
  <c r="J26" i="57"/>
  <c r="J26" i="7"/>
  <c r="E8" i="25"/>
  <c r="J26" i="59"/>
  <c r="J6" i="20"/>
  <c r="E48" i="23"/>
  <c r="J6" i="17"/>
  <c r="J26" i="60"/>
  <c r="E28" i="25"/>
  <c r="E6" i="59"/>
  <c r="J26" i="20"/>
  <c r="J48" i="23"/>
  <c r="J8" i="25"/>
  <c r="J48" i="24"/>
  <c r="E28" i="23"/>
  <c r="E8" i="23"/>
  <c r="J6" i="21"/>
  <c r="J6" i="7"/>
  <c r="E6" i="57"/>
  <c r="J6" i="59" l="1"/>
  <c r="J6" i="60"/>
  <c r="J6" i="5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<sst xmlns="http://schemas.openxmlformats.org/spreadsheetml/2006/main" count="7028" uniqueCount="534">
  <si>
    <t>男性</t>
    <rPh sb="0" eb="2">
      <t>ダンセイ</t>
    </rPh>
    <phoneticPr fontId="1"/>
  </si>
  <si>
    <t>女性</t>
    <rPh sb="0" eb="2">
      <t>ジョセイ</t>
    </rPh>
    <phoneticPr fontId="1"/>
  </si>
  <si>
    <t>■高知大学</t>
    <rPh sb="1" eb="5">
      <t>コウチダイガク</t>
    </rPh>
    <phoneticPr fontId="1"/>
  </si>
  <si>
    <t>高知大学</t>
    <rPh sb="0" eb="4">
      <t>コウチダイガク</t>
    </rPh>
    <phoneticPr fontId="1"/>
  </si>
  <si>
    <t>１．人文社会科学部</t>
  </si>
  <si>
    <t>２．教育学部</t>
  </si>
  <si>
    <t>３．理工学部</t>
  </si>
  <si>
    <t>４．医学部</t>
  </si>
  <si>
    <t>５．農林海洋科学部</t>
  </si>
  <si>
    <t>６．地域協働学部</t>
  </si>
  <si>
    <t>１．人文社会科専攻</t>
    <rPh sb="2" eb="4">
      <t>ジンブン</t>
    </rPh>
    <rPh sb="4" eb="6">
      <t>シャカイ</t>
    </rPh>
    <rPh sb="6" eb="7">
      <t>カ</t>
    </rPh>
    <rPh sb="7" eb="9">
      <t>センコウ</t>
    </rPh>
    <phoneticPr fontId="1"/>
  </si>
  <si>
    <t>２．教育学専攻</t>
    <rPh sb="2" eb="4">
      <t>キョウイク</t>
    </rPh>
    <rPh sb="4" eb="7">
      <t>ガクセンコウ</t>
    </rPh>
    <phoneticPr fontId="1"/>
  </si>
  <si>
    <t>R1</t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</si>
  <si>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</si>
  <si>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</si>
  <si>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大学名</t>
    <rPh sb="0" eb="3">
      <t>ダイガクメイ</t>
    </rPh>
    <phoneticPr fontId="1"/>
  </si>
  <si>
    <t>合計</t>
    <rPh sb="0" eb="2">
      <t>ゴウケイ</t>
    </rPh>
    <phoneticPr fontId="1"/>
  </si>
  <si>
    <t>合計人数の多い順</t>
    <rPh sb="0" eb="2">
      <t>ゴウケイ</t>
    </rPh>
    <rPh sb="2" eb="4">
      <t>ニンズウ</t>
    </rPh>
    <rPh sb="5" eb="6">
      <t>オオ</t>
    </rPh>
    <rPh sb="7" eb="8">
      <t>ジュン</t>
    </rPh>
    <phoneticPr fontId="1"/>
  </si>
  <si>
    <t>女性割合</t>
    <rPh sb="0" eb="2">
      <t>ジョセイ</t>
    </rPh>
    <rPh sb="2" eb="4">
      <t>ワリアイ</t>
    </rPh>
    <phoneticPr fontId="1"/>
  </si>
  <si>
    <t>女性割合の高い順</t>
    <rPh sb="0" eb="4">
      <t>ジョセイワリアイ</t>
    </rPh>
    <rPh sb="5" eb="6">
      <t>タカ</t>
    </rPh>
    <rPh sb="7" eb="8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</si>
  <si>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</si>
  <si>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</si>
  <si>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7"/>
  </si>
  <si>
    <t>区分</t>
    <rPh sb="0" eb="2">
      <t>クブン</t>
    </rPh>
    <phoneticPr fontId="1"/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</si>
  <si>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</si>
  <si>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</si>
  <si>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</si>
  <si>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</si>
  <si>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</si>
  <si>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</si>
  <si>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</si>
  <si>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</si>
  <si>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</si>
  <si>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</si>
  <si>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</si>
  <si>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</si>
  <si>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</si>
  <si>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</si>
  <si>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</si>
  <si>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G</t>
    <phoneticPr fontId="1"/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</si>
  <si>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</si>
  <si>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</si>
  <si>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</si>
  <si>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</si>
  <si>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</si>
  <si>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</si>
  <si>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</si>
  <si>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</si>
  <si>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</si>
  <si>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</si>
  <si>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</si>
  <si>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</si>
  <si>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</si>
  <si>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</si>
  <si>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</si>
  <si>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</si>
  <si>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</si>
  <si>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</si>
  <si>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</si>
  <si>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</si>
  <si>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</si>
  <si>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</si>
  <si>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</si>
  <si>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</si>
  <si>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</si>
  <si>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</si>
  <si>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</si>
  <si>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</si>
  <si>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</si>
  <si>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</si>
  <si>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</si>
  <si>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</si>
  <si>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</si>
  <si>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</si>
  <si>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</si>
  <si>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</si>
  <si>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</si>
  <si>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</si>
  <si>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</si>
  <si>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</si>
  <si>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</si>
  <si>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</si>
  <si>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</si>
  <si>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</si>
  <si>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</si>
  <si>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</si>
  <si>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</si>
  <si>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</si>
  <si>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</si>
  <si>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</si>
  <si>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</si>
  <si>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</si>
  <si>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</si>
  <si>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</si>
  <si>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</si>
  <si>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</si>
  <si>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</si>
  <si>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</si>
  <si>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</si>
  <si>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</si>
  <si>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</si>
  <si>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</si>
  <si>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</si>
  <si>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</si>
  <si>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</si>
  <si>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</si>
  <si>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</si>
  <si>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</si>
  <si>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</si>
  <si>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</si>
  <si>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</si>
  <si>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</si>
  <si>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</si>
  <si>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</si>
  <si>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</si>
  <si>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</si>
  <si>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</si>
  <si>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</si>
  <si>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</si>
  <si>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</si>
  <si>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</si>
  <si>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</si>
  <si>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</si>
  <si>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</si>
  <si>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</si>
  <si>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</si>
  <si>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</si>
  <si>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</si>
  <si>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</si>
  <si>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</si>
  <si>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</si>
  <si>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</si>
  <si>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</si>
  <si>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</si>
  <si>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</si>
  <si>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</si>
  <si>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</si>
  <si>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</si>
  <si>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</si>
  <si>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</si>
  <si>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</si>
  <si>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</si>
  <si>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</si>
  <si>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</si>
  <si>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</si>
  <si>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</si>
  <si>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</si>
  <si>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</si>
  <si>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</si>
  <si>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</si>
  <si>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</si>
  <si>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</si>
  <si>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</si>
  <si>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</si>
  <si>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</si>
  <si>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</si>
  <si>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</si>
  <si>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</si>
  <si>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</si>
  <si>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</si>
  <si>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</si>
  <si>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</si>
  <si>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</si>
  <si>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</si>
  <si>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</si>
  <si>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</si>
  <si>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</si>
  <si>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</si>
  <si>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</si>
  <si>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</si>
  <si>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</si>
  <si>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</si>
  <si>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</si>
  <si>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</si>
  <si>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</si>
  <si>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</si>
  <si>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</si>
  <si>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</si>
  <si>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</si>
  <si>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</si>
  <si>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</si>
  <si>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</si>
  <si>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</si>
  <si>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</si>
  <si>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</si>
  <si>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</si>
  <si>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</si>
  <si>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</si>
  <si>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</si>
  <si>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</si>
  <si>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</si>
  <si>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</si>
  <si>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</si>
  <si>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</si>
  <si>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</si>
  <si>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</si>
  <si>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</si>
  <si>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R2</t>
  </si>
  <si>
    <t>R3</t>
  </si>
  <si>
    <t>北海道大学</t>
    <phoneticPr fontId="1"/>
  </si>
  <si>
    <t>北海道教育大学</t>
    <phoneticPr fontId="1"/>
  </si>
  <si>
    <t>小樽商科大学</t>
    <phoneticPr fontId="1"/>
  </si>
  <si>
    <t>帯広畜産大学</t>
    <phoneticPr fontId="1"/>
  </si>
  <si>
    <t>北見工業大学</t>
    <phoneticPr fontId="1"/>
  </si>
  <si>
    <t>弘前大学</t>
    <phoneticPr fontId="1"/>
  </si>
  <si>
    <t>岩手大学</t>
    <phoneticPr fontId="1"/>
  </si>
  <si>
    <t>東北大学</t>
    <phoneticPr fontId="1"/>
  </si>
  <si>
    <t>秋田大学</t>
    <phoneticPr fontId="1"/>
  </si>
  <si>
    <t>山形大学</t>
    <phoneticPr fontId="1"/>
  </si>
  <si>
    <t>福島大学</t>
    <phoneticPr fontId="1"/>
  </si>
  <si>
    <t>筑波大学</t>
    <phoneticPr fontId="1"/>
  </si>
  <si>
    <t>筑波技術大学</t>
    <phoneticPr fontId="1"/>
  </si>
  <si>
    <t>宇都宮大学</t>
    <phoneticPr fontId="1"/>
  </si>
  <si>
    <t>埼玉大学</t>
    <phoneticPr fontId="1"/>
  </si>
  <si>
    <t>千葉大学</t>
    <phoneticPr fontId="1"/>
  </si>
  <si>
    <t>東京大学</t>
    <phoneticPr fontId="1"/>
  </si>
  <si>
    <t>東京外国語大学</t>
    <phoneticPr fontId="1"/>
  </si>
  <si>
    <t>東京芸術大学</t>
    <phoneticPr fontId="1"/>
  </si>
  <si>
    <t>東京工業大学</t>
    <phoneticPr fontId="1"/>
  </si>
  <si>
    <t>東京学芸大学</t>
    <phoneticPr fontId="1"/>
  </si>
  <si>
    <t>東京農工大学</t>
    <phoneticPr fontId="1"/>
  </si>
  <si>
    <t>電気通信大学</t>
    <phoneticPr fontId="1"/>
  </si>
  <si>
    <t>政策研究大学院大学</t>
    <phoneticPr fontId="1"/>
  </si>
  <si>
    <t>東京海洋大学</t>
    <phoneticPr fontId="1"/>
  </si>
  <si>
    <t>横浜国立大学</t>
    <phoneticPr fontId="1"/>
  </si>
  <si>
    <t>新潟大学</t>
    <phoneticPr fontId="1"/>
  </si>
  <si>
    <t>長岡技術科学大学</t>
    <phoneticPr fontId="1"/>
  </si>
  <si>
    <t>上越教育大学</t>
    <phoneticPr fontId="1"/>
  </si>
  <si>
    <t>金沢大学</t>
    <phoneticPr fontId="1"/>
  </si>
  <si>
    <t>北陸先端科学技術大学院大学</t>
    <phoneticPr fontId="1"/>
  </si>
  <si>
    <t>福井大学</t>
    <phoneticPr fontId="1"/>
  </si>
  <si>
    <t>信州大学</t>
    <phoneticPr fontId="1"/>
  </si>
  <si>
    <t>岐阜大学</t>
    <phoneticPr fontId="1"/>
  </si>
  <si>
    <t>静岡大学</t>
    <phoneticPr fontId="1"/>
  </si>
  <si>
    <t>名古屋大学</t>
    <phoneticPr fontId="1"/>
  </si>
  <si>
    <t>名古屋工業大学</t>
    <phoneticPr fontId="1"/>
  </si>
  <si>
    <t>愛知教育大学</t>
    <phoneticPr fontId="1"/>
  </si>
  <si>
    <t>三重大学</t>
    <phoneticPr fontId="1"/>
  </si>
  <si>
    <t>滋賀大学</t>
    <phoneticPr fontId="1"/>
  </si>
  <si>
    <t>滋賀医科大学</t>
    <phoneticPr fontId="1"/>
  </si>
  <si>
    <t>京都教育大学</t>
    <phoneticPr fontId="1"/>
  </si>
  <si>
    <t>京都工芸繊維大学</t>
    <phoneticPr fontId="1"/>
  </si>
  <si>
    <t>大阪大学</t>
    <phoneticPr fontId="1"/>
  </si>
  <si>
    <t>神戸大学</t>
    <phoneticPr fontId="1"/>
  </si>
  <si>
    <t>兵庫教育大学</t>
    <phoneticPr fontId="1"/>
  </si>
  <si>
    <t>奈良教育大学</t>
    <phoneticPr fontId="1"/>
  </si>
  <si>
    <t>奈良先端科学技術大学院大学</t>
    <phoneticPr fontId="1"/>
  </si>
  <si>
    <t>和歌山大学</t>
    <phoneticPr fontId="1"/>
  </si>
  <si>
    <t>鳥取大学</t>
    <phoneticPr fontId="1"/>
  </si>
  <si>
    <t>岡山大学</t>
    <phoneticPr fontId="1"/>
  </si>
  <si>
    <t>広島大学</t>
    <phoneticPr fontId="1"/>
  </si>
  <si>
    <t>山口大学</t>
    <phoneticPr fontId="1"/>
  </si>
  <si>
    <t>鳴門教育大学</t>
    <phoneticPr fontId="1"/>
  </si>
  <si>
    <t>香川大学</t>
    <phoneticPr fontId="1"/>
  </si>
  <si>
    <t>愛媛大学</t>
    <phoneticPr fontId="1"/>
  </si>
  <si>
    <t>九州工業大学</t>
    <phoneticPr fontId="1"/>
  </si>
  <si>
    <t>福岡教育大学</t>
    <phoneticPr fontId="1"/>
  </si>
  <si>
    <t>九州大学</t>
    <phoneticPr fontId="1"/>
  </si>
  <si>
    <t>長崎大学</t>
    <phoneticPr fontId="1"/>
  </si>
  <si>
    <t>熊本大学</t>
    <phoneticPr fontId="1"/>
  </si>
  <si>
    <t>大分大学</t>
    <phoneticPr fontId="1"/>
  </si>
  <si>
    <t>鹿児島大学</t>
    <phoneticPr fontId="1"/>
  </si>
  <si>
    <t>鹿屋体育大学</t>
    <phoneticPr fontId="1"/>
  </si>
  <si>
    <t>琉球大学</t>
    <phoneticPr fontId="1"/>
  </si>
  <si>
    <t>■目次</t>
    <phoneticPr fontId="1"/>
  </si>
  <si>
    <t>目次に戻る</t>
    <rPh sb="0" eb="2">
      <t>モクジ</t>
    </rPh>
    <rPh sb="3" eb="4">
      <t>モド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</si>
  <si>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</si>
  <si>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男性(A)</t>
    <rPh sb="0" eb="2">
      <t>ダンセイ</t>
    </rPh>
    <phoneticPr fontId="1"/>
  </si>
  <si>
    <t>女性(B)</t>
    <rPh sb="0" eb="2">
      <t>ジョセイ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</si>
  <si>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</si>
  <si>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増加傾向⤴</t>
    <rPh sb="0" eb="2">
      <t>ゾウカ</t>
    </rPh>
    <rPh sb="2" eb="4">
      <t>ケイコウ</t>
    </rPh>
    <phoneticPr fontId="1"/>
  </si>
  <si>
    <t>減少傾向⤵</t>
    <rPh sb="0" eb="4">
      <t>ゲンショウケイコウ</t>
    </rPh>
    <phoneticPr fontId="1"/>
  </si>
  <si>
    <t>５年間平均</t>
    <rPh sb="1" eb="3">
      <t>ネンカン</t>
    </rPh>
    <rPh sb="3" eb="5">
      <t>ヘイキン</t>
    </rPh>
    <phoneticPr fontId="1"/>
  </si>
  <si>
    <t>（１）．学士課程</t>
    <rPh sb="4" eb="8">
      <t>ガクシカテイ</t>
    </rPh>
    <phoneticPr fontId="1"/>
  </si>
  <si>
    <t>増減</t>
    <rPh sb="0" eb="2">
      <t>ゾウゲン</t>
    </rPh>
    <phoneticPr fontId="1"/>
  </si>
  <si>
    <t>（２）．修士課程</t>
    <rPh sb="4" eb="6">
      <t>シュウシ</t>
    </rPh>
    <rPh sb="6" eb="8">
      <t>カテイ</t>
    </rPh>
    <phoneticPr fontId="1"/>
  </si>
  <si>
    <t>（３）．博士課程</t>
    <rPh sb="4" eb="6">
      <t>ハカセ</t>
    </rPh>
    <rPh sb="6" eb="8">
      <t>カテイ</t>
    </rPh>
    <phoneticPr fontId="1"/>
  </si>
  <si>
    <t>（４）．専門職学位課程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</si>
  <si>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①．総計</t>
    <rPh sb="2" eb="4">
      <t>ソウケイ</t>
    </rPh>
    <phoneticPr fontId="1"/>
  </si>
  <si>
    <t>（１）．学士課程</t>
    <rPh sb="4" eb="6">
      <t>ガクシ</t>
    </rPh>
    <rPh sb="6" eb="8">
      <t>カテイ</t>
    </rPh>
    <phoneticPr fontId="1"/>
  </si>
  <si>
    <t>ⅱ．教育学部</t>
    <rPh sb="2" eb="4">
      <t>キョウイク</t>
    </rPh>
    <rPh sb="4" eb="6">
      <t>ガクブ</t>
    </rPh>
    <phoneticPr fontId="1"/>
  </si>
  <si>
    <t>ⅰ．人文社会科学専攻</t>
    <rPh sb="2" eb="4">
      <t>ジンブン</t>
    </rPh>
    <rPh sb="4" eb="6">
      <t>シャカイ</t>
    </rPh>
    <rPh sb="6" eb="8">
      <t>カガク</t>
    </rPh>
    <rPh sb="8" eb="10">
      <t>センコウ</t>
    </rPh>
    <phoneticPr fontId="1"/>
  </si>
  <si>
    <t>ⅲ．理工学専攻（理学専攻・TSP含む）</t>
    <rPh sb="2" eb="5">
      <t>リコウガク</t>
    </rPh>
    <rPh sb="5" eb="7">
      <t>センコウ</t>
    </rPh>
    <rPh sb="8" eb="10">
      <t>リガク</t>
    </rPh>
    <rPh sb="10" eb="12">
      <t>センコウ</t>
    </rPh>
    <rPh sb="16" eb="17">
      <t>フク</t>
    </rPh>
    <phoneticPr fontId="1"/>
  </si>
  <si>
    <t>ⅳ．医科学専攻</t>
    <rPh sb="2" eb="7">
      <t>イカガクセンコウ</t>
    </rPh>
    <phoneticPr fontId="1"/>
  </si>
  <si>
    <t>ⅴ．看護学専攻</t>
    <rPh sb="2" eb="7">
      <t>カンゴガクセンコウ</t>
    </rPh>
    <phoneticPr fontId="1"/>
  </si>
  <si>
    <t>ⅵ．農林海洋科学専攻（農学専攻含む）</t>
    <rPh sb="2" eb="4">
      <t>ノウリン</t>
    </rPh>
    <rPh sb="4" eb="6">
      <t>カイヨウ</t>
    </rPh>
    <rPh sb="6" eb="8">
      <t>カガク</t>
    </rPh>
    <rPh sb="8" eb="10">
      <t>センコウ</t>
    </rPh>
    <rPh sb="11" eb="13">
      <t>ノウガク</t>
    </rPh>
    <rPh sb="13" eb="15">
      <t>センコウ</t>
    </rPh>
    <rPh sb="15" eb="16">
      <t>フク</t>
    </rPh>
    <phoneticPr fontId="1"/>
  </si>
  <si>
    <t>ⅶ．地域協働学専攻（令和２年度設置）</t>
    <rPh sb="2" eb="7">
      <t>チイキキョウドウガク</t>
    </rPh>
    <rPh sb="7" eb="9">
      <t>センコウ</t>
    </rPh>
    <rPh sb="10" eb="12">
      <t>レイワ</t>
    </rPh>
    <rPh sb="13" eb="15">
      <t>ネンド</t>
    </rPh>
    <rPh sb="15" eb="17">
      <t>セッチ</t>
    </rPh>
    <phoneticPr fontId="1"/>
  </si>
  <si>
    <t>③．高知大学：専攻別</t>
    <rPh sb="2" eb="6">
      <t>コウチダイガク</t>
    </rPh>
    <rPh sb="7" eb="10">
      <t>センコウベツ</t>
    </rPh>
    <phoneticPr fontId="1"/>
  </si>
  <si>
    <t>③．高知大学：学部別</t>
    <rPh sb="7" eb="10">
      <t>ガクブベツ</t>
    </rPh>
    <phoneticPr fontId="1"/>
  </si>
  <si>
    <t>③．高知大学：専攻別</t>
    <rPh sb="2" eb="6">
      <t>コウチダイガク</t>
    </rPh>
    <rPh sb="7" eb="9">
      <t>センコウ</t>
    </rPh>
    <rPh sb="9" eb="10">
      <t>ベツ</t>
    </rPh>
    <phoneticPr fontId="1"/>
  </si>
  <si>
    <t>ⅰ．応用自然科学専攻</t>
    <rPh sb="2" eb="4">
      <t>オウヨウ</t>
    </rPh>
    <rPh sb="4" eb="6">
      <t>シゼン</t>
    </rPh>
    <rPh sb="6" eb="8">
      <t>カガク</t>
    </rPh>
    <rPh sb="8" eb="10">
      <t>センコウ</t>
    </rPh>
    <phoneticPr fontId="1"/>
  </si>
  <si>
    <t>ⅱ．医学専攻</t>
    <rPh sb="2" eb="6">
      <t>イガクセンコウ</t>
    </rPh>
    <phoneticPr fontId="1"/>
  </si>
  <si>
    <t>ⅲ．黒潮圏総合科学専攻</t>
    <rPh sb="2" eb="5">
      <t>クロシオケン</t>
    </rPh>
    <rPh sb="5" eb="11">
      <t>ソウゴウカガクセンコウ</t>
    </rPh>
    <phoneticPr fontId="1"/>
  </si>
  <si>
    <t>ベンチマーク大学平均</t>
    <rPh sb="6" eb="10">
      <t>ダイガクヘイキン</t>
    </rPh>
    <phoneticPr fontId="1"/>
  </si>
  <si>
    <t>国立大学平均</t>
    <rPh sb="0" eb="4">
      <t>コクリツダイガク</t>
    </rPh>
    <rPh sb="4" eb="6">
      <t>ヘイキン</t>
    </rPh>
    <phoneticPr fontId="1"/>
  </si>
  <si>
    <t>②．国立大学・ベンチマーク大学平均</t>
    <rPh sb="2" eb="4">
      <t>コクリツ</t>
    </rPh>
    <rPh sb="4" eb="6">
      <t>ダイガク</t>
    </rPh>
    <rPh sb="13" eb="15">
      <t>ダイガク</t>
    </rPh>
    <rPh sb="15" eb="17">
      <t>ヘイキン</t>
    </rPh>
    <phoneticPr fontId="1"/>
  </si>
  <si>
    <t>―</t>
    <phoneticPr fontId="1"/>
  </si>
  <si>
    <t>■国立大学平均</t>
    <rPh sb="1" eb="5">
      <t>コクリツダイガク</t>
    </rPh>
    <rPh sb="5" eb="7">
      <t>ヘイキン</t>
    </rPh>
    <phoneticPr fontId="1"/>
  </si>
  <si>
    <t>隔年で増減</t>
    <rPh sb="0" eb="2">
      <t>カクネン</t>
    </rPh>
    <rPh sb="3" eb="5">
      <t>ゾウゲン</t>
    </rPh>
    <phoneticPr fontId="1"/>
  </si>
  <si>
    <t>ⅰ．人文社会科学部（人文学部含む）</t>
    <phoneticPr fontId="1"/>
  </si>
  <si>
    <t>ⅱ．教育学部</t>
    <phoneticPr fontId="1"/>
  </si>
  <si>
    <t>ⅲ．理工学部（理学部含む）</t>
    <phoneticPr fontId="1"/>
  </si>
  <si>
    <t>ⅳ．医学部</t>
    <phoneticPr fontId="1"/>
  </si>
  <si>
    <t>ⅴ．農林海洋科学部（農学部含む）</t>
    <phoneticPr fontId="1"/>
  </si>
  <si>
    <t>ⅵ．地域協働学部</t>
    <phoneticPr fontId="1"/>
  </si>
  <si>
    <t>ⅰ．人文社会科専攻</t>
    <phoneticPr fontId="1"/>
  </si>
  <si>
    <t>ⅱ．教育学専攻</t>
    <rPh sb="2" eb="4">
      <t>キョウイク</t>
    </rPh>
    <rPh sb="4" eb="7">
      <t>ガクセンコウ</t>
    </rPh>
    <phoneticPr fontId="1"/>
  </si>
  <si>
    <t>ⅲ．理工学専攻（理学専攻含む）</t>
    <rPh sb="2" eb="4">
      <t>リコウ</t>
    </rPh>
    <rPh sb="4" eb="5">
      <t>ガク</t>
    </rPh>
    <rPh sb="5" eb="7">
      <t>センコウ</t>
    </rPh>
    <rPh sb="8" eb="10">
      <t>リガク</t>
    </rPh>
    <rPh sb="10" eb="12">
      <t>センコウ</t>
    </rPh>
    <rPh sb="12" eb="13">
      <t>フク</t>
    </rPh>
    <phoneticPr fontId="1"/>
  </si>
  <si>
    <t>ⅶ．地域協働学専攻</t>
    <rPh sb="2" eb="4">
      <t>チイキ</t>
    </rPh>
    <rPh sb="4" eb="6">
      <t>キョウドウ</t>
    </rPh>
    <rPh sb="6" eb="7">
      <t>ガク</t>
    </rPh>
    <rPh sb="7" eb="9">
      <t>センコウ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</si>
  <si>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</si>
  <si>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</si>
  <si>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</si>
  <si>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</si>
  <si>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</si>
  <si>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</si>
  <si>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H</t>
    <phoneticPr fontId="1"/>
  </si>
  <si>
    <t>合計(C=A+B)</t>
    <rPh sb="0" eb="2">
      <t>ゴウケイ</t>
    </rPh>
    <phoneticPr fontId="1"/>
  </si>
  <si>
    <t>女性の割合(D=B/C)</t>
    <rPh sb="0" eb="2">
      <t>ジョセイ</t>
    </rPh>
    <rPh sb="3" eb="5">
      <t>ワリアイ</t>
    </rPh>
    <phoneticPr fontId="1"/>
  </si>
  <si>
    <t>女性の割合
(D=B/C)</t>
    <rPh sb="0" eb="2">
      <t>ジョセイ</t>
    </rPh>
    <rPh sb="3" eb="5">
      <t>ワリアイ</t>
    </rPh>
    <phoneticPr fontId="1"/>
  </si>
  <si>
    <t>R4</t>
  </si>
  <si>
    <t>ⅵ．地域協働学部</t>
    <rPh sb="2" eb="4">
      <t>チイキ</t>
    </rPh>
    <rPh sb="4" eb="8">
      <t>キョウドウガクブ</t>
    </rPh>
    <phoneticPr fontId="1"/>
  </si>
  <si>
    <t>―</t>
  </si>
  <si>
    <t>データ個数</t>
    <rPh sb="3" eb="5">
      <t>コスウ</t>
    </rPh>
    <phoneticPr fontId="1"/>
  </si>
  <si>
    <t>■ベンチマーク大学平均</t>
    <rPh sb="7" eb="9">
      <t>ダイガク</t>
    </rPh>
    <rPh sb="9" eb="11">
      <t>ヘイキン</t>
    </rPh>
    <phoneticPr fontId="1"/>
  </si>
  <si>
    <t>ⅱ．教育学専攻（令和４年度募集停止）</t>
    <rPh sb="2" eb="4">
      <t>キョウイク</t>
    </rPh>
    <rPh sb="4" eb="5">
      <t>ガク</t>
    </rPh>
    <rPh sb="5" eb="7">
      <t>センコウ</t>
    </rPh>
    <rPh sb="8" eb="10">
      <t>レイワ</t>
    </rPh>
    <rPh sb="11" eb="13">
      <t>ネンド</t>
    </rPh>
    <rPh sb="13" eb="17">
      <t>ボシュウテイシ</t>
    </rPh>
    <phoneticPr fontId="1"/>
  </si>
  <si>
    <t>（１）学士課程</t>
    <rPh sb="3" eb="5">
      <t>ガクシ</t>
    </rPh>
    <rPh sb="5" eb="7">
      <t>カテイ</t>
    </rPh>
    <phoneticPr fontId="1"/>
  </si>
  <si>
    <t>（２）修士課程</t>
    <rPh sb="3" eb="7">
      <t>シュウシカテイ</t>
    </rPh>
    <phoneticPr fontId="1"/>
  </si>
  <si>
    <t>（３）博士課程</t>
    <rPh sb="3" eb="5">
      <t>ハカセ</t>
    </rPh>
    <rPh sb="5" eb="7">
      <t>カテイ</t>
    </rPh>
    <phoneticPr fontId="1"/>
  </si>
  <si>
    <t>（４）専門職学位課程</t>
    <rPh sb="3" eb="6">
      <t>センモンショク</t>
    </rPh>
    <rPh sb="6" eb="8">
      <t>ガクイ</t>
    </rPh>
    <rPh sb="8" eb="10">
      <t>カテイ</t>
    </rPh>
    <phoneticPr fontId="1"/>
  </si>
  <si>
    <t>【グラフシート】</t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</si>
  <si>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</si>
  <si>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</si>
  <si>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同程度で推移</t>
    <rPh sb="0" eb="3">
      <t>ドウテイド</t>
    </rPh>
    <rPh sb="4" eb="6">
      <t>スイイ</t>
    </rPh>
    <phoneticPr fontId="1"/>
  </si>
  <si>
    <t>５年平均</t>
    <phoneticPr fontId="1"/>
  </si>
  <si>
    <t>判定➀</t>
    <rPh sb="0" eb="2">
      <t>ハンテイ</t>
    </rPh>
    <phoneticPr fontId="1"/>
  </si>
  <si>
    <t>判定②</t>
    <rPh sb="0" eb="2">
      <t>ハンテイ</t>
    </rPh>
    <phoneticPr fontId="1"/>
  </si>
  <si>
    <t>５年平均±３％判定</t>
    <rPh sb="1" eb="4">
      <t>ネンヘイキン</t>
    </rPh>
    <rPh sb="7" eb="9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</si>
  <si>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</si>
  <si>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↑↑↑↑</t>
  </si>
  <si>
    <t>↑↑↑↓</t>
  </si>
  <si>
    <t>↑↑↑－</t>
  </si>
  <si>
    <t>↑↑↓↑</t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</si>
  <si>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</si>
  <si>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</si>
  <si>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</si>
  <si>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</si>
  <si>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</si>
  <si>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</si>
  <si>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</si>
  <si>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</si>
  <si>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</si>
  <si>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</si>
  <si>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</si>
  <si>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</si>
  <si>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</si>
  <si>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</si>
  <si>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</si>
  <si>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</si>
  <si>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</si>
  <si>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</si>
  <si>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</si>
  <si>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</si>
  <si>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</si>
  <si>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</si>
  <si>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</si>
  <si>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</si>
  <si>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</si>
  <si>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</si>
  <si>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</si>
  <si>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</si>
  <si>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</si>
  <si>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</si>
  <si>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</si>
  <si>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</si>
  <si>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</si>
  <si>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</si>
  <si>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</si>
  <si>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</si>
  <si>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</si>
  <si>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</si>
  <si>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</si>
  <si>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</si>
  <si>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</si>
  <si>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</si>
  <si>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</si>
  <si>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</si>
  <si>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</si>
  <si>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</si>
  <si>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</si>
  <si>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</si>
  <si>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</si>
  <si>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</si>
  <si>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評定</t>
    <rPh sb="0" eb="2">
      <t>ヒョウテイ</t>
    </rPh>
    <phoneticPr fontId="1"/>
  </si>
  <si>
    <t>年度毎増減</t>
    <rPh sb="0" eb="3">
      <t>ネンドマイ</t>
    </rPh>
    <rPh sb="3" eb="5">
      <t>ゾウゲン</t>
    </rPh>
    <phoneticPr fontId="1"/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</si>
  <si>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</si>
  <si>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</si>
  <si>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</si>
  <si>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</si>
  <si>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</si>
  <si>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</si>
  <si>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</si>
  <si>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</si>
  <si>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</si>
  <si>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</si>
  <si>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</si>
  <si>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</si>
  <si>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</si>
  <si>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</si>
  <si>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</si>
  <si>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</si>
  <si>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</si>
  <si>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</si>
  <si>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</si>
  <si>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</si>
  <si>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</si>
  <si>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</si>
  <si>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</si>
  <si>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</si>
  <si>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</si>
  <si>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</si>
  <si>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</si>
  <si>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年度により増減</t>
    <rPh sb="0" eb="2">
      <t>ネンド</t>
    </rPh>
    <rPh sb="5" eb="7">
      <t>ゾウゲン</t>
    </rPh>
    <phoneticPr fontId="1"/>
  </si>
  <si>
    <t>増加傾向⤴</t>
  </si>
  <si>
    <t>減少傾向⤵</t>
  </si>
  <si>
    <t>判定結果</t>
    <rPh sb="0" eb="4">
      <t>ハンテイケッカ</t>
    </rPh>
    <phoneticPr fontId="1"/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</si>
  <si>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</si>
  <si>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減少傾向⤵</t>
    <rPh sb="0" eb="2">
      <t>ゲンショウ</t>
    </rPh>
    <rPh sb="2" eb="4">
      <t>ケイコウ</t>
    </rPh>
    <phoneticPr fontId="1"/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</si>
  <si>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</si>
  <si>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最新年度のみ増加</t>
    <phoneticPr fontId="1"/>
  </si>
  <si>
    <t>最新年度のみ減少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</si>
  <si>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</si>
  <si>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</si>
  <si>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</si>
  <si>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</si>
  <si>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</si>
  <si>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判定不能</t>
    <rPh sb="0" eb="4">
      <t>ハンテイフノウ</t>
    </rPh>
    <phoneticPr fontId="1"/>
  </si>
  <si>
    <t>4→2</t>
    <phoneticPr fontId="1"/>
  </si>
  <si>
    <t>3→1</t>
    <phoneticPr fontId="1"/>
  </si>
  <si>
    <t>判定③-1により判定</t>
    <rPh sb="0" eb="2">
      <t>ハンテイ</t>
    </rPh>
    <rPh sb="8" eb="10">
      <t>ハンテイ</t>
    </rPh>
    <phoneticPr fontId="1"/>
  </si>
  <si>
    <t>判定③-2により判定</t>
    <rPh sb="0" eb="2">
      <t>ハンテイ</t>
    </rPh>
    <rPh sb="8" eb="10">
      <t>ハンテイ</t>
    </rPh>
    <phoneticPr fontId="1"/>
  </si>
  <si>
    <t>判定③-1</t>
    <rPh sb="0" eb="2">
      <t>ハンテイ</t>
    </rPh>
    <phoneticPr fontId="1"/>
  </si>
  <si>
    <t>判定③-2</t>
    <rPh sb="0" eb="2">
      <t>ハンテイ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</si>
  <si>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</si>
  <si>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</si>
  <si>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</si>
  <si>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</si>
  <si>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④．全国立大学一覧</t>
    <rPh sb="2" eb="3">
      <t>ゼン</t>
    </rPh>
    <rPh sb="3" eb="5">
      <t>コクリツ</t>
    </rPh>
    <rPh sb="5" eb="7">
      <t>ダイガク</t>
    </rPh>
    <rPh sb="7" eb="9">
      <t>イチラン</t>
    </rPh>
    <phoneticPr fontId="1"/>
  </si>
  <si>
    <t>（３）．博士課程</t>
    <rPh sb="4" eb="6">
      <t>ハクシ</t>
    </rPh>
    <rPh sb="6" eb="8">
      <t>カテイ</t>
    </rPh>
    <phoneticPr fontId="1"/>
  </si>
  <si>
    <t>③．全国立大学一覧</t>
    <rPh sb="2" eb="7">
      <t>ゼンコクリツダイガク</t>
    </rPh>
    <rPh sb="7" eb="9">
      <t>イチラン</t>
    </rPh>
    <phoneticPr fontId="1"/>
  </si>
  <si>
    <t>当</t>
    <rPh sb="0" eb="1">
      <t>トウ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</si>
  <si>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</si>
  <si>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  <phoneticPr fontId="1"/>
  </si>
  <si>
    <t>【出典】</t>
    <rPh sb="1" eb="3">
      <t>シュッテン</t>
    </rPh>
    <phoneticPr fontId="1"/>
  </si>
  <si>
    <t>大学改革支援・学位授与機構「大学基本情報」（https://portal.niad.ac.jp/ptrt/table.html）を加工して作成</t>
    <phoneticPr fontId="1"/>
  </si>
  <si>
    <t>⑪</t>
    <phoneticPr fontId="1"/>
  </si>
  <si>
    <t>最新年度のみ増加</t>
  </si>
  <si>
    <r>
      <rPr>
        <b/>
        <sz val="9"/>
        <color rgb="FFFF0000"/>
        <rFont val="ＭＳ 明朝"/>
        <family val="1"/>
        <charset val="128"/>
      </rPr>
      <t>4年</t>
    </r>
    <r>
      <rPr>
        <sz val="9"/>
        <color theme="1"/>
        <rFont val="ＭＳ 明朝"/>
        <family val="1"/>
        <charset val="128"/>
      </rPr>
      <t>平均±３％判定</t>
    </r>
    <rPh sb="1" eb="4">
      <t>ネンヘイキン</t>
    </rPh>
    <rPh sb="7" eb="9">
      <t>ハンテイ</t>
    </rPh>
    <phoneticPr fontId="1"/>
  </si>
  <si>
    <r>
      <rPr>
        <b/>
        <sz val="9"/>
        <color rgb="FFFF0000"/>
        <rFont val="ＭＳ 明朝"/>
        <family val="1"/>
        <charset val="128"/>
      </rPr>
      <t>4年</t>
    </r>
    <r>
      <rPr>
        <sz val="9"/>
        <color theme="1"/>
        <rFont val="ＭＳ 明朝"/>
        <family val="1"/>
        <charset val="128"/>
      </rPr>
      <t>平均</t>
    </r>
    <phoneticPr fontId="1"/>
  </si>
  <si>
    <t>４年間平均</t>
    <rPh sb="1" eb="3">
      <t>ネンカン</t>
    </rPh>
    <rPh sb="3" eb="5">
      <t>ヘイキン</t>
    </rPh>
    <phoneticPr fontId="1"/>
  </si>
  <si>
    <t>男</t>
    <rPh sb="0" eb="1">
      <t>オトコ</t>
    </rPh>
    <phoneticPr fontId="17"/>
  </si>
  <si>
    <t>女</t>
    <rPh sb="0" eb="1">
      <t>オンナ</t>
    </rPh>
    <phoneticPr fontId="17"/>
  </si>
  <si>
    <t>３．志願者数</t>
    <rPh sb="2" eb="6">
      <t>シガンシャスウ</t>
    </rPh>
    <phoneticPr fontId="1"/>
  </si>
  <si>
    <t>3-1-1.学士課程</t>
    <rPh sb="6" eb="10">
      <t>ガクシカテイ</t>
    </rPh>
    <phoneticPr fontId="1"/>
  </si>
  <si>
    <t>3-1-3.学士課程（学部別）</t>
    <rPh sb="6" eb="10">
      <t>ガクシカテイ</t>
    </rPh>
    <rPh sb="11" eb="14">
      <t>ガクブベツ</t>
    </rPh>
    <phoneticPr fontId="1"/>
  </si>
  <si>
    <t>3-1.2019</t>
  </si>
  <si>
    <t>3-1.2020</t>
  </si>
  <si>
    <t>3-1.2021</t>
  </si>
  <si>
    <t>3-1.2022</t>
  </si>
  <si>
    <t>3-1.2023</t>
  </si>
  <si>
    <t>3-2-1.修士課程</t>
  </si>
  <si>
    <t>3-2-2.修士課程（平均）</t>
    <rPh sb="6" eb="10">
      <t>シュウシカテイ</t>
    </rPh>
    <rPh sb="11" eb="13">
      <t>ヘイキン</t>
    </rPh>
    <phoneticPr fontId="1"/>
  </si>
  <si>
    <t>3-2-3.修士課程（専攻別）</t>
  </si>
  <si>
    <t>3-2.2019</t>
  </si>
  <si>
    <t>3-2.2020</t>
  </si>
  <si>
    <t>3-2.2021</t>
  </si>
  <si>
    <t>3-2.2022</t>
  </si>
  <si>
    <t>3-2.2023</t>
  </si>
  <si>
    <t>3-3-1.博士課程</t>
  </si>
  <si>
    <t>3-3-2.博士課程（平均）</t>
    <rPh sb="6" eb="10">
      <t>ハカセカテイ</t>
    </rPh>
    <rPh sb="11" eb="13">
      <t>ヘイキン</t>
    </rPh>
    <phoneticPr fontId="1"/>
  </si>
  <si>
    <t>3-3-3.博士課程（専攻別）</t>
  </si>
  <si>
    <t>3-3.2019</t>
  </si>
  <si>
    <t>3-3.2020</t>
  </si>
  <si>
    <t>3-3.2021</t>
  </si>
  <si>
    <t>3-3.2022</t>
  </si>
  <si>
    <t>3-3.2023</t>
  </si>
  <si>
    <t>3-4-1.専門職学位課程</t>
  </si>
  <si>
    <t>3-4-2.専門職学位課程（平均）</t>
    <rPh sb="6" eb="9">
      <t>センモンショク</t>
    </rPh>
    <rPh sb="9" eb="11">
      <t>ガクイ</t>
    </rPh>
    <rPh sb="11" eb="13">
      <t>カテイ</t>
    </rPh>
    <rPh sb="14" eb="16">
      <t>ヘイキン</t>
    </rPh>
    <phoneticPr fontId="1"/>
  </si>
  <si>
    <t>3-4.2019</t>
  </si>
  <si>
    <t>3-4.2020</t>
  </si>
  <si>
    <t>3-4.2021</t>
  </si>
  <si>
    <t>3-4.2022</t>
  </si>
  <si>
    <t>3-4.2023</t>
  </si>
  <si>
    <t>3-1-2.学士課程（平均）</t>
    <phoneticPr fontId="1"/>
  </si>
  <si>
    <t>3.グラフデータ</t>
    <phoneticPr fontId="1"/>
  </si>
  <si>
    <t>3.経年データ（学部単位）</t>
    <phoneticPr fontId="1"/>
  </si>
  <si>
    <t>3.経年データ（専攻単位）</t>
    <phoneticPr fontId="1"/>
  </si>
  <si>
    <t>志願者数の
推移</t>
    <rPh sb="6" eb="8">
      <t>スイイ</t>
    </rPh>
    <phoneticPr fontId="1"/>
  </si>
  <si>
    <t>志願者に占める女性割合の推移</t>
    <rPh sb="4" eb="5">
      <t>シ</t>
    </rPh>
    <rPh sb="7" eb="9">
      <t>ジョセイ</t>
    </rPh>
    <rPh sb="9" eb="11">
      <t>ワリアイ</t>
    </rPh>
    <rPh sb="12" eb="14">
      <t>スイイ</t>
    </rPh>
    <phoneticPr fontId="1"/>
  </si>
  <si>
    <t>ⅴ．農林海洋科学部</t>
    <phoneticPr fontId="1"/>
  </si>
  <si>
    <t>ⅲ．理工学部（TSP含む）</t>
    <rPh sb="2" eb="6">
      <t>リコウガクブ</t>
    </rPh>
    <rPh sb="10" eb="11">
      <t>フク</t>
    </rPh>
    <phoneticPr fontId="1"/>
  </si>
  <si>
    <t>ⅰ．人文社会科学部（TSP含む）</t>
    <rPh sb="2" eb="4">
      <t>ジンブン</t>
    </rPh>
    <rPh sb="4" eb="6">
      <t>シャカイ</t>
    </rPh>
    <rPh sb="6" eb="9">
      <t>カガクブ</t>
    </rPh>
    <rPh sb="13" eb="14">
      <t>フク</t>
    </rPh>
    <phoneticPr fontId="1"/>
  </si>
  <si>
    <t>志願者数の
推移</t>
    <rPh sb="0" eb="3">
      <t>シガンシャ</t>
    </rPh>
    <rPh sb="3" eb="4">
      <t>スウ</t>
    </rPh>
    <rPh sb="6" eb="8">
      <t>スイイ</t>
    </rPh>
    <phoneticPr fontId="1"/>
  </si>
  <si>
    <t>３年間平均</t>
    <rPh sb="1" eb="3">
      <t>ネンカン</t>
    </rPh>
    <rPh sb="3" eb="5">
      <t>ヘイキン</t>
    </rPh>
    <phoneticPr fontId="1"/>
  </si>
  <si>
    <t>志願者に占める女性割合の推移</t>
    <rPh sb="0" eb="3">
      <t>シガンシャ</t>
    </rPh>
    <rPh sb="4" eb="5">
      <t>シ</t>
    </rPh>
    <rPh sb="7" eb="9">
      <t>ジョセイ</t>
    </rPh>
    <rPh sb="9" eb="11">
      <t>ワリアイ</t>
    </rPh>
    <rPh sb="12" eb="14">
      <t>スイイ</t>
    </rPh>
    <phoneticPr fontId="1"/>
  </si>
  <si>
    <r>
      <rPr>
        <b/>
        <sz val="9"/>
        <color rgb="FFFF0000"/>
        <rFont val="ＭＳ 明朝"/>
        <family val="1"/>
        <charset val="128"/>
      </rPr>
      <t>３年</t>
    </r>
    <r>
      <rPr>
        <sz val="9"/>
        <color theme="1"/>
        <rFont val="ＭＳ 明朝"/>
        <family val="1"/>
        <charset val="128"/>
      </rPr>
      <t>平均±３％判定</t>
    </r>
    <rPh sb="1" eb="4">
      <t>ネンヘイキン</t>
    </rPh>
    <rPh sb="7" eb="9">
      <t>ハンテイ</t>
    </rPh>
    <phoneticPr fontId="1"/>
  </si>
  <si>
    <r>
      <rPr>
        <b/>
        <sz val="9"/>
        <color rgb="FFFF0000"/>
        <rFont val="ＭＳ 明朝"/>
        <family val="1"/>
        <charset val="128"/>
      </rPr>
      <t>３年</t>
    </r>
    <r>
      <rPr>
        <sz val="9"/>
        <color theme="1"/>
        <rFont val="ＭＳ 明朝"/>
        <family val="1"/>
        <charset val="128"/>
      </rPr>
      <t>平均</t>
    </r>
    <phoneticPr fontId="1"/>
  </si>
  <si>
    <t>３．志願者数</t>
    <phoneticPr fontId="1"/>
  </si>
  <si>
    <t>ⅳ．医学部</t>
    <rPh sb="2" eb="5">
      <t>イガクブ</t>
    </rPh>
    <phoneticPr fontId="1"/>
  </si>
  <si>
    <t>最新年度のみ減少</t>
  </si>
  <si>
    <t>3-1.学士課程</t>
    <rPh sb="4" eb="8">
      <t>ガクシカテイ</t>
    </rPh>
    <phoneticPr fontId="1"/>
  </si>
  <si>
    <t>3-1.学士課程（学部別）</t>
    <rPh sb="4" eb="8">
      <t>ガクシカテイ</t>
    </rPh>
    <rPh sb="9" eb="12">
      <t>ガクブベツ</t>
    </rPh>
    <phoneticPr fontId="1"/>
  </si>
  <si>
    <t>3-2.修士課程</t>
    <rPh sb="4" eb="8">
      <t>シュウシカテイ</t>
    </rPh>
    <phoneticPr fontId="1"/>
  </si>
  <si>
    <t>3-2.修士課程（専攻別）</t>
    <rPh sb="4" eb="8">
      <t>シュウシカテイ</t>
    </rPh>
    <rPh sb="9" eb="12">
      <t>センコウベツ</t>
    </rPh>
    <phoneticPr fontId="1"/>
  </si>
  <si>
    <t>3-3.博士課程</t>
    <rPh sb="4" eb="8">
      <t>ハカセカテイ</t>
    </rPh>
    <phoneticPr fontId="1"/>
  </si>
  <si>
    <t>3-3.博士課程（専攻別）</t>
    <rPh sb="4" eb="8">
      <t>ハカセカテイ</t>
    </rPh>
    <rPh sb="9" eb="12">
      <t>センコウベツ</t>
    </rPh>
    <phoneticPr fontId="1"/>
  </si>
  <si>
    <t>3-4.専門職学位課程</t>
    <rPh sb="4" eb="6">
      <t>センモン</t>
    </rPh>
    <rPh sb="6" eb="7">
      <t>ショク</t>
    </rPh>
    <rPh sb="7" eb="9">
      <t>ガクイ</t>
    </rPh>
    <rPh sb="9" eb="11">
      <t>カテイ</t>
    </rPh>
    <phoneticPr fontId="1"/>
  </si>
  <si>
    <t>R5</t>
  </si>
  <si>
    <t>総合計</t>
    <rPh sb="0" eb="3">
      <t>ソウゴウケイ</t>
    </rPh>
    <phoneticPr fontId="1"/>
  </si>
  <si>
    <t>01_人文社会科学専攻</t>
    <rPh sb="9" eb="11">
      <t>センコウ</t>
    </rPh>
    <phoneticPr fontId="1"/>
  </si>
  <si>
    <t>02_教育学専攻</t>
    <rPh sb="6" eb="8">
      <t>センコウ</t>
    </rPh>
    <phoneticPr fontId="1"/>
  </si>
  <si>
    <t>03_理工学専攻</t>
    <rPh sb="6" eb="8">
      <t>センコウ</t>
    </rPh>
    <phoneticPr fontId="1"/>
  </si>
  <si>
    <t>04_医科学専攻</t>
    <rPh sb="6" eb="8">
      <t>センコウ</t>
    </rPh>
    <phoneticPr fontId="1"/>
  </si>
  <si>
    <t>05_看護学専攻</t>
    <rPh sb="6" eb="8">
      <t>センコウ</t>
    </rPh>
    <phoneticPr fontId="1"/>
  </si>
  <si>
    <t>06_農林海洋科学専攻</t>
    <rPh sb="9" eb="11">
      <t>センコウ</t>
    </rPh>
    <phoneticPr fontId="1"/>
  </si>
  <si>
    <t>07_地域協働学専攻</t>
    <rPh sb="7" eb="10">
      <t>ガクセンコウ</t>
    </rPh>
    <phoneticPr fontId="1"/>
  </si>
  <si>
    <t>11_応用自然科学専攻</t>
    <rPh sb="9" eb="11">
      <t>センコウ</t>
    </rPh>
    <phoneticPr fontId="1"/>
  </si>
  <si>
    <t>12_医学専攻</t>
    <rPh sb="5" eb="7">
      <t>センコウ</t>
    </rPh>
    <phoneticPr fontId="1"/>
  </si>
  <si>
    <t>13_黒潮圏総合科学専攻</t>
    <rPh sb="10" eb="12">
      <t>センコウ</t>
    </rPh>
    <phoneticPr fontId="1"/>
  </si>
  <si>
    <t>20_教職実践高度化専攻</t>
    <rPh sb="7" eb="12">
      <t>コウドカセンコウ</t>
    </rPh>
    <phoneticPr fontId="1"/>
  </si>
  <si>
    <t>R6</t>
  </si>
  <si>
    <t>R7</t>
  </si>
  <si>
    <t>R8</t>
  </si>
  <si>
    <t>R9</t>
  </si>
  <si>
    <t>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</si>
</sst>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#,##0_);[Red]\(#,##0\)"/>
    <numFmt numFmtId="178" formatCode="0.0%"/>
    <numFmt numFmtId="179" formatCode="General&quot;人&quot;"/>
    <numFmt numFmtId="180" formatCode="\+0.0%;\-0.0%;&quot;±0%&quot;"/>
    <numFmt numFmtId="181" formatCode="0.0&quot;人&quot;"/>
    <numFmt numFmtId="182" formatCode="#,##0.0_);[Red]\(#,##0.0\)"/>
    <numFmt numFmtId="183" formatCode="#,##0.0_ "/>
    <numFmt numFmtId="184" formatCode="\+0.0&quot;人&quot;;\-0.0&quot;人&quot;;&quot;±0人&quot;"/>
    <numFmt numFmtId="185" formatCode="#,##0.0&quot;人&quot;"/>
    <numFmt numFmtId="186" formatCode="\+#,##0.0&quot;人&quot;;\-#,##0.0&quot;人&quot;;&quot;±0人&quot;"/>
    <numFmt numFmtId="187" formatCode="0.0"/>
    <numFmt numFmtId="188" formatCode="#,##0_ ;[Red]\-#,##0\ "/>
    <numFmt numFmtId="189" formatCode="&quot;R&quot;General"/>
  </numFmts>
  <fonts count="19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rgb="FF9C0006"/>
      <name val="ＭＳ 明朝"/>
      <family val="2"/>
      <charset val="128"/>
    </font>
    <font>
      <sz val="11"/>
      <color rgb="FFFF0000"/>
      <name val="ＭＳ 明朝"/>
      <family val="2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2"/>
      <charset val="128"/>
    </font>
    <font>
      <b/>
      <sz val="9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sz val="11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0"/>
  </cellStyleXfs>
  <cellXfs count="36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177" fontId="0" fillId="0" borderId="1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5" borderId="18" xfId="0" applyFill="1" applyBorder="1">
      <alignment vertical="center"/>
    </xf>
    <xf numFmtId="0" fontId="0" fillId="0" borderId="19" xfId="0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8" fontId="0" fillId="0" borderId="22" xfId="1" applyNumberFormat="1" applyFont="1" applyBorder="1">
      <alignment vertical="center"/>
    </xf>
    <xf numFmtId="176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8" fontId="0" fillId="0" borderId="28" xfId="1" applyNumberFormat="1" applyFont="1" applyBorder="1">
      <alignment vertical="center"/>
    </xf>
    <xf numFmtId="176" fontId="0" fillId="0" borderId="29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 wrapText="1"/>
    </xf>
    <xf numFmtId="176" fontId="0" fillId="0" borderId="3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1" xfId="0" applyNumberFormat="1" applyBorder="1">
      <alignment vertical="center"/>
    </xf>
    <xf numFmtId="176" fontId="0" fillId="0" borderId="30" xfId="0" applyNumberFormat="1" applyBorder="1">
      <alignment vertical="center"/>
    </xf>
    <xf numFmtId="178" fontId="0" fillId="0" borderId="31" xfId="1" applyNumberFormat="1" applyFont="1" applyBorder="1">
      <alignment vertical="center"/>
    </xf>
    <xf numFmtId="176" fontId="0" fillId="9" borderId="1" xfId="0" applyNumberFormat="1" applyFill="1" applyBorder="1">
      <alignment vertical="center"/>
    </xf>
    <xf numFmtId="176" fontId="0" fillId="9" borderId="11" xfId="0" applyNumberFormat="1" applyFill="1" applyBorder="1">
      <alignment vertical="center"/>
    </xf>
    <xf numFmtId="176" fontId="0" fillId="9" borderId="30" xfId="0" applyNumberFormat="1" applyFill="1" applyBorder="1">
      <alignment vertical="center"/>
    </xf>
    <xf numFmtId="178" fontId="0" fillId="9" borderId="31" xfId="1" applyNumberFormat="1" applyFon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11" xfId="0" applyNumberFormat="1" applyFill="1" applyBorder="1">
      <alignment vertical="center"/>
    </xf>
    <xf numFmtId="176" fontId="0" fillId="5" borderId="30" xfId="0" applyNumberFormat="1" applyFill="1" applyBorder="1">
      <alignment vertical="center"/>
    </xf>
    <xf numFmtId="178" fontId="0" fillId="5" borderId="31" xfId="1" applyNumberFormat="1" applyFon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176" fontId="0" fillId="5" borderId="15" xfId="0" applyNumberFormat="1" applyFont="1" applyFill="1" applyBorder="1">
      <alignment vertical="center"/>
    </xf>
    <xf numFmtId="178" fontId="0" fillId="5" borderId="32" xfId="1" applyNumberFormat="1" applyFont="1" applyFill="1" applyBorder="1">
      <alignment vertical="center"/>
    </xf>
    <xf numFmtId="176" fontId="0" fillId="5" borderId="17" xfId="0" applyNumberFormat="1" applyFill="1" applyBorder="1">
      <alignment vertical="center"/>
    </xf>
    <xf numFmtId="176" fontId="0" fillId="0" borderId="35" xfId="0" applyNumberFormat="1" applyBorder="1" applyAlignment="1">
      <alignment horizontal="center" vertical="center" wrapText="1"/>
    </xf>
    <xf numFmtId="176" fontId="0" fillId="0" borderId="35" xfId="0" applyNumberFormat="1" applyBorder="1">
      <alignment vertical="center"/>
    </xf>
    <xf numFmtId="176" fontId="0" fillId="5" borderId="35" xfId="0" applyNumberFormat="1" applyFill="1" applyBorder="1">
      <alignment vertical="center"/>
    </xf>
    <xf numFmtId="176" fontId="8" fillId="0" borderId="0" xfId="0" applyNumberFormat="1" applyFont="1">
      <alignment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 wrapText="1"/>
    </xf>
    <xf numFmtId="176" fontId="0" fillId="0" borderId="33" xfId="0" applyNumberFormat="1" applyBorder="1">
      <alignment vertical="center"/>
    </xf>
    <xf numFmtId="176" fontId="0" fillId="9" borderId="20" xfId="0" applyNumberFormat="1" applyFill="1" applyBorder="1">
      <alignment vertical="center"/>
    </xf>
    <xf numFmtId="176" fontId="0" fillId="9" borderId="33" xfId="0" applyNumberFormat="1" applyFill="1" applyBorder="1">
      <alignment vertical="center"/>
    </xf>
    <xf numFmtId="176" fontId="0" fillId="5" borderId="20" xfId="0" applyNumberFormat="1" applyFill="1" applyBorder="1">
      <alignment vertical="center"/>
    </xf>
    <xf numFmtId="176" fontId="0" fillId="5" borderId="33" xfId="0" applyNumberFormat="1" applyFill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8" fontId="0" fillId="0" borderId="38" xfId="1" applyNumberFormat="1" applyFont="1" applyBorder="1">
      <alignment vertical="center"/>
    </xf>
    <xf numFmtId="176" fontId="0" fillId="0" borderId="34" xfId="0" applyNumberFormat="1" applyBorder="1">
      <alignment vertical="center"/>
    </xf>
    <xf numFmtId="0" fontId="10" fillId="0" borderId="39" xfId="3" applyBorder="1" applyAlignment="1">
      <alignment horizontal="center" vertical="center"/>
    </xf>
    <xf numFmtId="0" fontId="0" fillId="9" borderId="1" xfId="0" applyFill="1" applyBorder="1">
      <alignment vertical="center"/>
    </xf>
    <xf numFmtId="0" fontId="5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178" fontId="6" fillId="0" borderId="1" xfId="1" applyNumberFormat="1" applyFont="1" applyFill="1" applyBorder="1" applyAlignment="1">
      <alignment horizontal="center" vertical="center"/>
    </xf>
    <xf numFmtId="180" fontId="5" fillId="0" borderId="1" xfId="1" applyNumberFormat="1" applyFont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176" fontId="0" fillId="0" borderId="0" xfId="0" applyNumberFormat="1" applyFill="1">
      <alignment vertical="center"/>
    </xf>
    <xf numFmtId="0" fontId="9" fillId="9" borderId="1" xfId="0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3" fontId="0" fillId="0" borderId="20" xfId="0" applyNumberFormat="1" applyBorder="1">
      <alignment vertical="center"/>
    </xf>
    <xf numFmtId="183" fontId="0" fillId="0" borderId="1" xfId="0" applyNumberFormat="1" applyBorder="1">
      <alignment vertical="center"/>
    </xf>
    <xf numFmtId="184" fontId="6" fillId="0" borderId="1" xfId="0" applyNumberFormat="1" applyFont="1" applyFill="1" applyBorder="1" applyAlignment="1">
      <alignment horizontal="center" vertical="center"/>
    </xf>
    <xf numFmtId="183" fontId="0" fillId="0" borderId="25" xfId="0" applyNumberFormat="1" applyBorder="1">
      <alignment vertical="center"/>
    </xf>
    <xf numFmtId="183" fontId="0" fillId="0" borderId="26" xfId="0" applyNumberFormat="1" applyBorder="1">
      <alignment vertical="center"/>
    </xf>
    <xf numFmtId="178" fontId="5" fillId="0" borderId="1" xfId="1" applyNumberFormat="1" applyFont="1" applyBorder="1" applyAlignment="1">
      <alignment horizontal="center" vertical="center"/>
    </xf>
    <xf numFmtId="176" fontId="0" fillId="9" borderId="35" xfId="0" applyNumberFormat="1" applyFill="1" applyBorder="1">
      <alignment vertical="center"/>
    </xf>
    <xf numFmtId="0" fontId="0" fillId="7" borderId="0" xfId="0" applyFill="1">
      <alignment vertical="center"/>
    </xf>
    <xf numFmtId="185" fontId="6" fillId="0" borderId="1" xfId="0" applyNumberFormat="1" applyFont="1" applyFill="1" applyBorder="1" applyAlignment="1">
      <alignment horizontal="center" vertical="center" shrinkToFit="1"/>
    </xf>
    <xf numFmtId="18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3" applyBorder="1" applyAlignment="1">
      <alignment horizontal="center" vertical="center"/>
    </xf>
    <xf numFmtId="185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</xf>
    <xf numFmtId="0" fontId="10" fillId="0" borderId="39" xfId="3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5" fillId="1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0" xfId="0" applyFont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textRotation="180"/>
    </xf>
    <xf numFmtId="0" fontId="6" fillId="11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6" fillId="16" borderId="0" xfId="0" applyFont="1" applyFill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horizontal="center" vertical="center"/>
    </xf>
    <xf numFmtId="0" fontId="6" fillId="15" borderId="0" xfId="0" applyFont="1" applyFill="1" applyAlignment="1" applyProtection="1">
      <alignment horizontal="center" vertical="center"/>
    </xf>
    <xf numFmtId="0" fontId="0" fillId="6" borderId="2" xfId="0" applyFill="1" applyBorder="1" applyProtection="1">
      <alignment vertical="center"/>
    </xf>
    <xf numFmtId="0" fontId="0" fillId="6" borderId="3" xfId="0" applyFill="1" applyBorder="1" applyProtection="1">
      <alignment vertical="center"/>
    </xf>
    <xf numFmtId="0" fontId="0" fillId="6" borderId="3" xfId="0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vertical="center" shrinkToFit="1"/>
    </xf>
    <xf numFmtId="0" fontId="6" fillId="6" borderId="0" xfId="0" applyFont="1" applyFill="1" applyBorder="1" applyProtection="1">
      <alignment vertical="center"/>
    </xf>
    <xf numFmtId="0" fontId="6" fillId="6" borderId="3" xfId="0" applyFont="1" applyFill="1" applyBorder="1" applyProtection="1">
      <alignment vertical="center"/>
    </xf>
    <xf numFmtId="0" fontId="0" fillId="6" borderId="3" xfId="0" applyFont="1" applyFill="1" applyBorder="1" applyProtection="1">
      <alignment vertical="center"/>
    </xf>
    <xf numFmtId="0" fontId="0" fillId="6" borderId="4" xfId="0" applyFill="1" applyBorder="1" applyProtection="1">
      <alignment vertical="center"/>
    </xf>
    <xf numFmtId="0" fontId="0" fillId="6" borderId="5" xfId="0" applyFill="1" applyBorder="1" applyProtection="1">
      <alignment vertical="center"/>
    </xf>
    <xf numFmtId="0" fontId="0" fillId="6" borderId="0" xfId="0" applyFill="1" applyBorder="1" applyProtection="1">
      <alignment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6" xfId="0" applyFill="1" applyBorder="1" applyProtection="1">
      <alignment vertical="center"/>
    </xf>
    <xf numFmtId="0" fontId="0" fillId="5" borderId="1" xfId="0" applyFill="1" applyBorder="1" applyProtection="1">
      <alignment vertical="center"/>
    </xf>
    <xf numFmtId="0" fontId="6" fillId="0" borderId="20" xfId="0" applyFont="1" applyBorder="1" applyAlignment="1" applyProtection="1">
      <alignment horizontal="center" vertical="center" shrinkToFit="1"/>
    </xf>
    <xf numFmtId="9" fontId="6" fillId="0" borderId="22" xfId="0" applyNumberFormat="1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/>
    </xf>
    <xf numFmtId="0" fontId="6" fillId="10" borderId="41" xfId="0" applyFont="1" applyFill="1" applyBorder="1" applyAlignment="1" applyProtection="1">
      <alignment horizontal="center" vertical="center" shrinkToFit="1"/>
    </xf>
    <xf numFmtId="0" fontId="6" fillId="10" borderId="44" xfId="0" applyFont="1" applyFill="1" applyBorder="1" applyAlignment="1" applyProtection="1">
      <alignment horizontal="center" vertical="center" shrinkToFit="1"/>
    </xf>
    <xf numFmtId="0" fontId="6" fillId="11" borderId="41" xfId="0" applyFont="1" applyFill="1" applyBorder="1" applyAlignment="1" applyProtection="1">
      <alignment horizontal="center" vertical="center" shrinkToFit="1"/>
    </xf>
    <xf numFmtId="0" fontId="6" fillId="11" borderId="44" xfId="0" applyFont="1" applyFill="1" applyBorder="1" applyAlignment="1" applyProtection="1">
      <alignment horizontal="center" vertical="center" shrinkToFit="1"/>
    </xf>
    <xf numFmtId="0" fontId="0" fillId="0" borderId="1" xfId="0" applyFill="1" applyBorder="1" applyProtection="1">
      <alignment vertical="center"/>
    </xf>
    <xf numFmtId="182" fontId="6" fillId="0" borderId="20" xfId="0" applyNumberFormat="1" applyFont="1" applyBorder="1" applyAlignment="1" applyProtection="1">
      <alignment horizontal="center" vertical="center" shrinkToFit="1"/>
    </xf>
    <xf numFmtId="182" fontId="6" fillId="0" borderId="22" xfId="0" applyNumberFormat="1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</xf>
    <xf numFmtId="177" fontId="6" fillId="0" borderId="20" xfId="0" applyNumberFormat="1" applyFont="1" applyBorder="1" applyAlignment="1" applyProtection="1">
      <alignment horizontal="center" vertical="center"/>
    </xf>
    <xf numFmtId="187" fontId="6" fillId="0" borderId="1" xfId="0" applyNumberFormat="1" applyFont="1" applyBorder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/>
    </xf>
    <xf numFmtId="0" fontId="9" fillId="14" borderId="48" xfId="0" applyFont="1" applyFill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178" fontId="0" fillId="0" borderId="1" xfId="1" applyNumberFormat="1" applyFont="1" applyFill="1" applyBorder="1" applyAlignment="1" applyProtection="1">
      <alignment horizontal="center" vertical="center"/>
    </xf>
    <xf numFmtId="178" fontId="6" fillId="0" borderId="25" xfId="1" applyNumberFormat="1" applyFont="1" applyBorder="1" applyAlignment="1" applyProtection="1">
      <alignment horizontal="center" vertical="center" shrinkToFit="1"/>
    </xf>
    <xf numFmtId="178" fontId="6" fillId="0" borderId="28" xfId="1" applyNumberFormat="1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 shrinkToFit="1"/>
    </xf>
    <xf numFmtId="177" fontId="6" fillId="0" borderId="25" xfId="0" applyNumberFormat="1" applyFont="1" applyBorder="1" applyAlignment="1" applyProtection="1">
      <alignment horizontal="center" vertical="center"/>
    </xf>
    <xf numFmtId="187" fontId="6" fillId="0" borderId="26" xfId="0" applyNumberFormat="1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177" fontId="6" fillId="0" borderId="26" xfId="0" applyNumberFormat="1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 vertical="center" shrinkToFit="1"/>
    </xf>
    <xf numFmtId="0" fontId="6" fillId="6" borderId="0" xfId="0" applyFont="1" applyFill="1" applyBorder="1" applyAlignment="1" applyProtection="1">
      <alignment horizontal="center" vertical="center"/>
    </xf>
    <xf numFmtId="0" fontId="9" fillId="6" borderId="0" xfId="0" applyFont="1" applyFill="1" applyBorder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13" fillId="0" borderId="1" xfId="0" applyFont="1" applyFill="1" applyBorder="1" applyProtection="1">
      <alignment vertical="center"/>
    </xf>
    <xf numFmtId="0" fontId="0" fillId="0" borderId="1" xfId="0" applyFill="1" applyBorder="1" applyAlignment="1" applyProtection="1">
      <alignment vertical="center" shrinkToFit="1"/>
    </xf>
    <xf numFmtId="0" fontId="0" fillId="6" borderId="7" xfId="0" applyFill="1" applyBorder="1" applyProtection="1">
      <alignment vertical="center"/>
    </xf>
    <xf numFmtId="0" fontId="0" fillId="6" borderId="8" xfId="0" applyFill="1" applyBorder="1" applyProtection="1">
      <alignment vertical="center"/>
    </xf>
    <xf numFmtId="0" fontId="6" fillId="6" borderId="8" xfId="0" applyFont="1" applyFill="1" applyBorder="1" applyAlignment="1" applyProtection="1">
      <alignment horizontal="center" vertical="center" shrinkToFit="1"/>
    </xf>
    <xf numFmtId="0" fontId="6" fillId="6" borderId="8" xfId="0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0" fontId="0" fillId="6" borderId="9" xfId="0" applyFill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 wrapText="1"/>
    </xf>
    <xf numFmtId="178" fontId="0" fillId="6" borderId="8" xfId="1" applyNumberFormat="1" applyFont="1" applyFill="1" applyBorder="1" applyAlignment="1" applyProtection="1">
      <alignment horizontal="center" vertical="center"/>
    </xf>
    <xf numFmtId="0" fontId="0" fillId="7" borderId="2" xfId="0" applyFill="1" applyBorder="1" applyProtection="1">
      <alignment vertical="center"/>
    </xf>
    <xf numFmtId="0" fontId="0" fillId="7" borderId="3" xfId="0" applyFill="1" applyBorder="1" applyProtection="1">
      <alignment vertical="center"/>
    </xf>
    <xf numFmtId="0" fontId="6" fillId="7" borderId="3" xfId="0" applyFont="1" applyFill="1" applyBorder="1" applyAlignment="1" applyProtection="1">
      <alignment horizontal="center" vertical="center" shrinkToFit="1"/>
    </xf>
    <xf numFmtId="0" fontId="6" fillId="7" borderId="3" xfId="0" applyFont="1" applyFill="1" applyBorder="1" applyAlignment="1" applyProtection="1">
      <alignment horizontal="center" vertical="center"/>
    </xf>
    <xf numFmtId="0" fontId="9" fillId="7" borderId="3" xfId="0" applyFont="1" applyFill="1" applyBorder="1" applyAlignment="1" applyProtection="1">
      <alignment horizontal="center" vertical="center"/>
    </xf>
    <xf numFmtId="0" fontId="0" fillId="7" borderId="4" xfId="0" applyFill="1" applyBorder="1" applyProtection="1">
      <alignment vertical="center"/>
    </xf>
    <xf numFmtId="0" fontId="0" fillId="7" borderId="5" xfId="0" applyFill="1" applyBorder="1" applyProtection="1">
      <alignment vertical="center"/>
    </xf>
    <xf numFmtId="0" fontId="0" fillId="7" borderId="0" xfId="0" applyFill="1" applyBorder="1" applyProtection="1">
      <alignment vertical="center"/>
    </xf>
    <xf numFmtId="0" fontId="0" fillId="7" borderId="6" xfId="0" applyFill="1" applyBorder="1" applyProtection="1">
      <alignment vertical="center"/>
    </xf>
    <xf numFmtId="0" fontId="6" fillId="7" borderId="0" xfId="0" applyFont="1" applyFill="1" applyBorder="1" applyAlignment="1" applyProtection="1">
      <alignment horizontal="center" vertical="center" shrinkToFit="1"/>
    </xf>
    <xf numFmtId="0" fontId="6" fillId="7" borderId="0" xfId="0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7" borderId="0" xfId="0" applyFont="1" applyFill="1" applyBorder="1" applyAlignment="1" applyProtection="1">
      <alignment horizontal="center" vertical="center"/>
    </xf>
    <xf numFmtId="0" fontId="0" fillId="7" borderId="7" xfId="0" applyFill="1" applyBorder="1" applyProtection="1">
      <alignment vertical="center"/>
    </xf>
    <xf numFmtId="0" fontId="0" fillId="7" borderId="8" xfId="0" applyFill="1" applyBorder="1" applyProtection="1">
      <alignment vertical="center"/>
    </xf>
    <xf numFmtId="0" fontId="6" fillId="7" borderId="8" xfId="0" applyFont="1" applyFill="1" applyBorder="1" applyAlignment="1" applyProtection="1">
      <alignment horizontal="center" vertical="center" shrinkToFit="1"/>
    </xf>
    <xf numFmtId="0" fontId="6" fillId="7" borderId="8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0" fillId="7" borderId="9" xfId="0" applyFill="1" applyBorder="1" applyProtection="1">
      <alignment vertical="center"/>
    </xf>
    <xf numFmtId="0" fontId="0" fillId="7" borderId="6" xfId="0" applyFill="1" applyBorder="1" applyAlignment="1" applyProtection="1">
      <alignment vertical="center" wrapText="1"/>
    </xf>
    <xf numFmtId="0" fontId="0" fillId="7" borderId="5" xfId="0" applyFill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 wrapText="1"/>
    </xf>
    <xf numFmtId="0" fontId="0" fillId="4" borderId="2" xfId="0" applyFill="1" applyBorder="1" applyProtection="1">
      <alignment vertical="center"/>
    </xf>
    <xf numFmtId="0" fontId="0" fillId="4" borderId="3" xfId="0" applyFill="1" applyBorder="1" applyProtection="1">
      <alignment vertical="center"/>
    </xf>
    <xf numFmtId="0" fontId="6" fillId="4" borderId="3" xfId="0" applyFont="1" applyFill="1" applyBorder="1" applyAlignment="1" applyProtection="1">
      <alignment horizontal="center" vertical="center" shrinkToFit="1"/>
    </xf>
    <xf numFmtId="0" fontId="6" fillId="4" borderId="3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0" fillId="4" borderId="4" xfId="0" applyFill="1" applyBorder="1" applyProtection="1">
      <alignment vertical="center"/>
    </xf>
    <xf numFmtId="0" fontId="0" fillId="4" borderId="5" xfId="0" applyFill="1" applyBorder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6" fillId="4" borderId="0" xfId="0" applyFont="1" applyFill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0" fillId="4" borderId="0" xfId="0" applyFill="1" applyBorder="1" applyProtection="1">
      <alignment vertical="center"/>
    </xf>
    <xf numFmtId="0" fontId="13" fillId="0" borderId="1" xfId="0" applyFont="1" applyFill="1" applyBorder="1" applyAlignment="1" applyProtection="1">
      <alignment vertical="center" shrinkToFit="1"/>
    </xf>
    <xf numFmtId="0" fontId="0" fillId="4" borderId="7" xfId="0" applyFill="1" applyBorder="1" applyProtection="1">
      <alignment vertical="center"/>
    </xf>
    <xf numFmtId="0" fontId="0" fillId="4" borderId="8" xfId="0" applyFill="1" applyBorder="1" applyProtection="1">
      <alignment vertical="center"/>
    </xf>
    <xf numFmtId="0" fontId="6" fillId="4" borderId="8" xfId="0" applyFont="1" applyFill="1" applyBorder="1" applyAlignment="1" applyProtection="1">
      <alignment horizontal="center" vertical="center" shrinkToFit="1"/>
    </xf>
    <xf numFmtId="0" fontId="6" fillId="4" borderId="8" xfId="0" applyFont="1" applyFill="1" applyBorder="1" applyAlignment="1" applyProtection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4" borderId="6" xfId="0" applyFill="1" applyBorder="1" applyAlignment="1" applyProtection="1">
      <alignment vertical="center" wrapText="1"/>
    </xf>
    <xf numFmtId="0" fontId="0" fillId="4" borderId="5" xfId="0" applyFill="1" applyBorder="1" applyAlignment="1" applyProtection="1">
      <alignment vertical="center" wrapText="1"/>
    </xf>
    <xf numFmtId="0" fontId="0" fillId="0" borderId="40" xfId="0" applyFill="1" applyBorder="1" applyAlignment="1" applyProtection="1">
      <alignment vertical="center" wrapText="1"/>
    </xf>
    <xf numFmtId="0" fontId="0" fillId="4" borderId="42" xfId="0" applyFill="1" applyBorder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0" fillId="8" borderId="2" xfId="0" applyFill="1" applyBorder="1" applyProtection="1">
      <alignment vertical="center"/>
    </xf>
    <xf numFmtId="0" fontId="0" fillId="8" borderId="3" xfId="0" applyFill="1" applyBorder="1" applyProtection="1">
      <alignment vertical="center"/>
    </xf>
    <xf numFmtId="0" fontId="6" fillId="8" borderId="3" xfId="0" applyFont="1" applyFill="1" applyBorder="1" applyAlignment="1" applyProtection="1">
      <alignment horizontal="center" vertical="center" shrinkToFit="1"/>
    </xf>
    <xf numFmtId="0" fontId="6" fillId="8" borderId="3" xfId="0" applyFont="1" applyFill="1" applyBorder="1" applyAlignment="1" applyProtection="1">
      <alignment horizontal="center" vertical="center"/>
    </xf>
    <xf numFmtId="0" fontId="9" fillId="8" borderId="3" xfId="0" applyFont="1" applyFill="1" applyBorder="1" applyAlignment="1" applyProtection="1">
      <alignment horizontal="center" vertical="center"/>
    </xf>
    <xf numFmtId="0" fontId="0" fillId="8" borderId="4" xfId="0" applyFill="1" applyBorder="1" applyProtection="1">
      <alignment vertical="center"/>
    </xf>
    <xf numFmtId="0" fontId="0" fillId="8" borderId="5" xfId="0" applyFill="1" applyBorder="1" applyProtection="1">
      <alignment vertical="center"/>
    </xf>
    <xf numFmtId="0" fontId="0" fillId="8" borderId="0" xfId="0" applyFill="1" applyBorder="1" applyProtection="1">
      <alignment vertical="center"/>
    </xf>
    <xf numFmtId="0" fontId="0" fillId="8" borderId="6" xfId="0" applyFill="1" applyBorder="1" applyProtection="1">
      <alignment vertical="center"/>
    </xf>
    <xf numFmtId="0" fontId="6" fillId="8" borderId="0" xfId="0" applyFont="1" applyFill="1" applyBorder="1" applyAlignment="1" applyProtection="1">
      <alignment horizontal="center" vertical="center" shrinkToFit="1"/>
    </xf>
    <xf numFmtId="0" fontId="6" fillId="8" borderId="0" xfId="0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 applyProtection="1">
      <alignment horizontal="center" vertical="center"/>
    </xf>
    <xf numFmtId="0" fontId="0" fillId="8" borderId="7" xfId="0" applyFill="1" applyBorder="1" applyProtection="1">
      <alignment vertical="center"/>
    </xf>
    <xf numFmtId="0" fontId="0" fillId="8" borderId="8" xfId="0" applyFill="1" applyBorder="1" applyProtection="1">
      <alignment vertical="center"/>
    </xf>
    <xf numFmtId="0" fontId="0" fillId="8" borderId="8" xfId="0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 shrinkToFit="1"/>
    </xf>
    <xf numFmtId="0" fontId="6" fillId="8" borderId="8" xfId="0" applyFont="1" applyFill="1" applyBorder="1" applyAlignment="1" applyProtection="1">
      <alignment horizontal="center" vertical="center"/>
    </xf>
    <xf numFmtId="0" fontId="9" fillId="8" borderId="8" xfId="0" applyFont="1" applyFill="1" applyBorder="1" applyAlignment="1" applyProtection="1">
      <alignment horizontal="center" vertical="center"/>
    </xf>
    <xf numFmtId="0" fontId="0" fillId="8" borderId="9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10" fillId="0" borderId="0" xfId="3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84" fontId="6" fillId="0" borderId="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9" fontId="6" fillId="0" borderId="22" xfId="0" applyNumberFormat="1" applyFont="1" applyBorder="1" applyAlignment="1">
      <alignment horizontal="center" vertical="center" shrinkToFit="1"/>
    </xf>
    <xf numFmtId="177" fontId="0" fillId="0" borderId="20" xfId="0" applyNumberFormat="1" applyBorder="1">
      <alignment vertical="center"/>
    </xf>
    <xf numFmtId="177" fontId="0" fillId="9" borderId="20" xfId="0" applyNumberFormat="1" applyFill="1" applyBorder="1">
      <alignment vertical="center"/>
    </xf>
    <xf numFmtId="177" fontId="0" fillId="9" borderId="1" xfId="0" applyNumberFormat="1" applyFill="1" applyBorder="1">
      <alignment vertical="center"/>
    </xf>
    <xf numFmtId="177" fontId="0" fillId="5" borderId="20" xfId="0" applyNumberFormat="1" applyFill="1" applyBorder="1">
      <alignment vertical="center"/>
    </xf>
    <xf numFmtId="177" fontId="0" fillId="5" borderId="1" xfId="0" applyNumberFormat="1" applyFill="1" applyBorder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0" fillId="0" borderId="62" xfId="0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188" fontId="0" fillId="0" borderId="1" xfId="4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89" fontId="6" fillId="0" borderId="1" xfId="0" applyNumberFormat="1" applyFont="1" applyBorder="1" applyAlignment="1">
      <alignment horizontal="center" vertical="center"/>
    </xf>
    <xf numFmtId="189" fontId="9" fillId="0" borderId="1" xfId="0" applyNumberFormat="1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82" fontId="0" fillId="0" borderId="1" xfId="4" applyNumberFormat="1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77" fontId="0" fillId="0" borderId="1" xfId="1" applyNumberFormat="1" applyFont="1" applyFill="1" applyBorder="1" applyAlignment="1" applyProtection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0" fillId="0" borderId="40" xfId="3" applyBorder="1" applyAlignment="1">
      <alignment horizontal="left" vertical="center" wrapText="1"/>
    </xf>
    <xf numFmtId="0" fontId="10" fillId="0" borderId="41" xfId="3" applyBorder="1" applyAlignment="1">
      <alignment horizontal="left" vertical="center" wrapText="1"/>
    </xf>
    <xf numFmtId="0" fontId="10" fillId="0" borderId="1" xfId="3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10" fillId="0" borderId="11" xfId="3" applyBorder="1" applyAlignment="1">
      <alignment horizontal="left" vertical="center" wrapText="1"/>
    </xf>
    <xf numFmtId="0" fontId="10" fillId="0" borderId="54" xfId="3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179" fontId="6" fillId="0" borderId="40" xfId="0" applyNumberFormat="1" applyFont="1" applyFill="1" applyBorder="1" applyAlignment="1">
      <alignment horizontal="center" vertical="center" wrapText="1"/>
    </xf>
    <xf numFmtId="179" fontId="6" fillId="0" borderId="41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179" fontId="6" fillId="0" borderId="40" xfId="0" applyNumberFormat="1" applyFont="1" applyBorder="1" applyAlignment="1">
      <alignment horizontal="center" vertical="center" wrapText="1"/>
    </xf>
    <xf numFmtId="179" fontId="6" fillId="0" borderId="41" xfId="0" applyNumberFormat="1" applyFont="1" applyBorder="1" applyAlignment="1">
      <alignment horizontal="center" vertical="center" wrapText="1"/>
    </xf>
    <xf numFmtId="0" fontId="6" fillId="10" borderId="52" xfId="0" applyFont="1" applyFill="1" applyBorder="1" applyAlignment="1" applyProtection="1">
      <alignment horizontal="center" vertical="center" wrapText="1"/>
    </xf>
    <xf numFmtId="0" fontId="6" fillId="10" borderId="53" xfId="0" applyFont="1" applyFill="1" applyBorder="1" applyAlignment="1" applyProtection="1">
      <alignment horizontal="center" vertical="center" wrapText="1"/>
    </xf>
    <xf numFmtId="0" fontId="6" fillId="11" borderId="51" xfId="0" applyFont="1" applyFill="1" applyBorder="1" applyAlignment="1" applyProtection="1">
      <alignment horizontal="center" vertical="center" wrapText="1"/>
    </xf>
    <xf numFmtId="0" fontId="6" fillId="11" borderId="41" xfId="0" applyFont="1" applyFill="1" applyBorder="1" applyAlignment="1" applyProtection="1">
      <alignment horizontal="center" vertical="center" wrapText="1"/>
    </xf>
    <xf numFmtId="0" fontId="6" fillId="12" borderId="14" xfId="0" applyFont="1" applyFill="1" applyBorder="1" applyAlignment="1" applyProtection="1">
      <alignment horizontal="center" vertical="center" shrinkToFit="1"/>
    </xf>
    <xf numFmtId="0" fontId="6" fillId="12" borderId="50" xfId="0" applyFont="1" applyFill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12" borderId="17" xfId="0" applyFont="1" applyFill="1" applyBorder="1" applyAlignment="1" applyProtection="1">
      <alignment horizontal="center" vertical="center"/>
    </xf>
    <xf numFmtId="0" fontId="6" fillId="12" borderId="33" xfId="0" applyFont="1" applyFill="1" applyBorder="1" applyAlignment="1" applyProtection="1">
      <alignment horizontal="center" vertical="center"/>
    </xf>
    <xf numFmtId="0" fontId="6" fillId="12" borderId="46" xfId="0" applyFont="1" applyFill="1" applyBorder="1" applyAlignment="1" applyProtection="1">
      <alignment horizontal="center" vertical="center"/>
    </xf>
    <xf numFmtId="0" fontId="6" fillId="12" borderId="4" xfId="0" applyFont="1" applyFill="1" applyBorder="1" applyAlignment="1" applyProtection="1">
      <alignment horizontal="center" vertical="center"/>
    </xf>
    <xf numFmtId="0" fontId="6" fillId="12" borderId="47" xfId="0" applyFont="1" applyFill="1" applyBorder="1" applyAlignment="1" applyProtection="1">
      <alignment horizontal="center" vertical="center"/>
    </xf>
    <xf numFmtId="0" fontId="6" fillId="12" borderId="6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12" borderId="43" xfId="0" applyFont="1" applyFill="1" applyBorder="1" applyAlignment="1" applyProtection="1">
      <alignment horizontal="center" vertical="center"/>
    </xf>
    <xf numFmtId="0" fontId="6" fillId="12" borderId="44" xfId="0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12" borderId="3" xfId="0" applyFont="1" applyFill="1" applyBorder="1" applyAlignment="1" applyProtection="1">
      <alignment horizontal="center" vertical="center"/>
    </xf>
    <xf numFmtId="0" fontId="6" fillId="12" borderId="0" xfId="0" applyFont="1" applyFill="1" applyBorder="1" applyAlignment="1" applyProtection="1">
      <alignment horizontal="center" vertical="center"/>
    </xf>
    <xf numFmtId="0" fontId="14" fillId="13" borderId="50" xfId="0" applyFont="1" applyFill="1" applyBorder="1" applyAlignment="1" applyProtection="1">
      <alignment horizontal="center" vertical="center"/>
    </xf>
    <xf numFmtId="0" fontId="15" fillId="13" borderId="48" xfId="0" applyFont="1" applyFill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 wrapText="1"/>
    </xf>
    <xf numFmtId="0" fontId="6" fillId="0" borderId="58" xfId="0" applyFont="1" applyBorder="1" applyAlignment="1" applyProtection="1">
      <alignment horizontal="center" vertical="center" wrapText="1"/>
    </xf>
    <xf numFmtId="0" fontId="6" fillId="0" borderId="59" xfId="0" applyFont="1" applyBorder="1" applyAlignment="1" applyProtection="1">
      <alignment horizontal="center" vertical="center" wrapText="1"/>
    </xf>
    <xf numFmtId="0" fontId="6" fillId="0" borderId="4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56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65" xfId="3" applyBorder="1" applyAlignment="1">
      <alignment horizontal="center" vertical="center"/>
    </xf>
    <xf numFmtId="0" fontId="10" fillId="0" borderId="66" xfId="3" applyBorder="1" applyAlignment="1">
      <alignment horizontal="center" vertical="center"/>
    </xf>
    <xf numFmtId="0" fontId="10" fillId="0" borderId="67" xfId="3" applyBorder="1" applyAlignment="1">
      <alignment horizontal="center" vertical="center"/>
    </xf>
    <xf numFmtId="0" fontId="9" fillId="0" borderId="11" xfId="5" applyFont="1" applyBorder="1" applyAlignment="1">
      <alignment horizontal="center" vertical="top" wrapText="1"/>
    </xf>
    <xf numFmtId="0" fontId="9" fillId="0" borderId="22" xfId="5" applyFont="1" applyBorder="1" applyAlignment="1">
      <alignment horizontal="center" vertical="top" wrapText="1"/>
    </xf>
    <xf numFmtId="176" fontId="0" fillId="0" borderId="18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</cellXfs>
  <cellStyles count="6">
    <cellStyle name="パーセント" xfId="1" builtinId="5"/>
    <cellStyle name="ハイパーリンク" xfId="3" builtinId="8"/>
    <cellStyle name="桁区切り" xfId="4" builtinId="6"/>
    <cellStyle name="標準" xfId="0" builtinId="0"/>
    <cellStyle name="標準 2" xfId="2" xr:uid="{00000000-0005-0000-0000-000003000000}"/>
    <cellStyle name="標準 3" xfId="5" xr:uid="{16BD49E4-9317-4EAB-B40E-E959296441CD}"/>
  </cellStyles>
  <dxfs count="652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</dxfs>
  <tableStyles count="0" defaultTableStyle="TableStyleMedium2" defaultPivotStyle="PivotStyleLight16"/>
  <colors>
    <mruColors>
      <color rgb="FFFF99FF"/>
      <color rgb="FFFFCCFF"/>
      <color rgb="FF0000CC"/>
      <color rgb="FF990099"/>
      <color rgb="FF0000FF"/>
      <color rgb="FFFFFFFF"/>
      <color rgb="FFFF99CC"/>
      <color rgb="FFFF66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eetMetadata" Target="metadata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'3.グラフデータ'!$D$8:$H$8</c:f>
              <c:numCache>
                <c:formatCode>#,##0_ </c:formatCode>
                <c:ptCount val="5"/>
                <c:pt idx="0">
                  <c:v>1876</c:v>
                </c:pt>
                <c:pt idx="1">
                  <c:v>1719</c:v>
                </c:pt>
                <c:pt idx="2">
                  <c:v>1714</c:v>
                </c:pt>
                <c:pt idx="3">
                  <c:v>1582</c:v>
                </c:pt>
                <c:pt idx="4">
                  <c:v>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9-40AE-BC96-77557A3B51AA}"/>
            </c:ext>
          </c:extLst>
        </c:ser>
        <c:ser>
          <c:idx val="0"/>
          <c:order val="1"/>
          <c:tx>
            <c:strRef>
              <c:f>'3.グラフデータ'!$C$7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'3.グラフデータ'!$D$7:$H$7</c:f>
              <c:numCache>
                <c:formatCode>#,##0_);[Red]\(#,##0\)</c:formatCode>
                <c:ptCount val="5"/>
                <c:pt idx="0">
                  <c:v>2348</c:v>
                </c:pt>
                <c:pt idx="1">
                  <c:v>2271</c:v>
                </c:pt>
                <c:pt idx="2">
                  <c:v>2055</c:v>
                </c:pt>
                <c:pt idx="3">
                  <c:v>2292</c:v>
                </c:pt>
                <c:pt idx="4">
                  <c:v>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9-40AE-BC96-77557A3B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'3.グラフデータ'!$D$9:$H$9</c:f>
              <c:numCache>
                <c:formatCode>#,##0_);[Red]\(#,##0\)</c:formatCode>
                <c:ptCount val="5"/>
                <c:pt idx="0">
                  <c:v>4224</c:v>
                </c:pt>
                <c:pt idx="1">
                  <c:v>3990</c:v>
                </c:pt>
                <c:pt idx="2">
                  <c:v>3769</c:v>
                </c:pt>
                <c:pt idx="3">
                  <c:v>3874</c:v>
                </c:pt>
                <c:pt idx="4">
                  <c:v>3106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9-40AE-BC96-77557A3B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'3.グラフデータ'!$D$10:$H$10</c:f>
              <c:numCache>
                <c:formatCode>0.0%</c:formatCode>
                <c:ptCount val="5"/>
                <c:pt idx="0">
                  <c:v>0.44400000000000001</c:v>
                </c:pt>
                <c:pt idx="1">
                  <c:v>0.43099999999999999</c:v>
                </c:pt>
                <c:pt idx="2">
                  <c:v>0.45500000000000002</c:v>
                </c:pt>
                <c:pt idx="3">
                  <c:v>0.40799999999999997</c:v>
                </c:pt>
                <c:pt idx="4">
                  <c:v>0.441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99-40AE-BC96-77557A3B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9721652390590034"/>
              <c:y val="3.35378663062574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'3.グラフデータ'!$C$15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'3.グラフデータ'!$D$15:$H$15</c:f>
              <c:numCache>
                <c:formatCode>#,##0_ </c:formatCode>
                <c:ptCount val="5"/>
                <c:pt idx="0">
                  <c:v>141764</c:v>
                </c:pt>
                <c:pt idx="1">
                  <c:v>132532</c:v>
                </c:pt>
                <c:pt idx="2">
                  <c:v>128495</c:v>
                </c:pt>
                <c:pt idx="3">
                  <c:v>131641</c:v>
                </c:pt>
                <c:pt idx="4">
                  <c:v>132625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9-44CF-B4F7-356055CDE8B5}"/>
            </c:ext>
          </c:extLst>
        </c:ser>
        <c:ser>
          <c:idx val="1"/>
          <c:order val="1"/>
          <c:tx>
            <c:strRef>
              <c:f>'3.グラフデータ'!$C$14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'3.グラフデータ'!$D$14:$H$14</c:f>
              <c:numCache>
                <c:formatCode>#,##0_);[Red]\(#,##0\)</c:formatCode>
                <c:ptCount val="5"/>
                <c:pt idx="0">
                  <c:v>241965</c:v>
                </c:pt>
                <c:pt idx="1">
                  <c:v>229721</c:v>
                </c:pt>
                <c:pt idx="2">
                  <c:v>218627</c:v>
                </c:pt>
                <c:pt idx="3">
                  <c:v>220770</c:v>
                </c:pt>
                <c:pt idx="4">
                  <c:v>217231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9-44CF-B4F7-356055CD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'3.グラフデータ'!$D$16:$H$16</c:f>
              <c:numCache>
                <c:formatCode>#,##0_);[Red]\(#,##0\)</c:formatCode>
                <c:ptCount val="5"/>
                <c:pt idx="0">
                  <c:v>383729</c:v>
                </c:pt>
                <c:pt idx="1">
                  <c:v>362253</c:v>
                </c:pt>
                <c:pt idx="2">
                  <c:v>347122</c:v>
                </c:pt>
                <c:pt idx="3">
                  <c:v>352411</c:v>
                </c:pt>
                <c:pt idx="4">
                  <c:v>349856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E9-44CF-B4F7-356055CD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'3.グラフデータ'!$C$17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'3.グラフデータ'!$D$13:$H$13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'3.グラフデータ'!$D$17:$H$17</c:f>
              <c:numCache>
                <c:formatCode>0.0%</c:formatCode>
                <c:ptCount val="5"/>
                <c:pt idx="0">
                  <c:v>0.36899999999999999</c:v>
                </c:pt>
                <c:pt idx="1">
                  <c:v>0.36599999999999999</c:v>
                </c:pt>
                <c:pt idx="2">
                  <c:v>0.37</c:v>
                </c:pt>
                <c:pt idx="3">
                  <c:v>0.374</c:v>
                </c:pt>
                <c:pt idx="4">
                  <c:v>0.379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E9-44CF-B4F7-356055CD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0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'3.グラフデータ'!$C$22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'3.グラフデータ'!$D$22:$H$22</c:f>
              <c:numCache>
                <c:formatCode>#,##0.0_);[Red]\(#,##0.0\)</c:formatCode>
                <c:ptCount val="5"/>
                <c:pt idx="0">
                  <c:v>1728.8</c:v>
                </c:pt>
                <c:pt idx="1">
                  <c:v>1616.2</c:v>
                </c:pt>
                <c:pt idx="2">
                  <c:v>1567</c:v>
                </c:pt>
                <c:pt idx="3">
                  <c:v>1605.4</c:v>
                </c:pt>
                <c:pt idx="4">
                  <c:v>1617.4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B-497F-8FDF-0FC8C55802CE}"/>
            </c:ext>
          </c:extLst>
        </c:ser>
        <c:ser>
          <c:idx val="0"/>
          <c:order val="1"/>
          <c:tx>
            <c:strRef>
              <c:f>'3.グラフデータ'!$C$21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'3.グラフデータ'!$D$21:$H$21</c:f>
              <c:numCache>
                <c:formatCode>#,##0.0_);[Red]\(#,##0.0\)</c:formatCode>
                <c:ptCount val="5"/>
                <c:pt idx="0">
                  <c:v>2950.8</c:v>
                </c:pt>
                <c:pt idx="1">
                  <c:v>2801.5</c:v>
                </c:pt>
                <c:pt idx="2">
                  <c:v>2666.2</c:v>
                </c:pt>
                <c:pt idx="3">
                  <c:v>2692.3</c:v>
                </c:pt>
                <c:pt idx="4">
                  <c:v>2649.2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B-497F-8FDF-0FC8C558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'3.グラフデータ'!$C$23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'3.グラフデータ'!$D$23:$H$23</c:f>
              <c:numCache>
                <c:formatCode>#,##0.0_);[Red]\(#,##0.0\)</c:formatCode>
                <c:ptCount val="5"/>
                <c:pt idx="0">
                  <c:v>4679.6000000000004</c:v>
                </c:pt>
                <c:pt idx="1">
                  <c:v>4417.7</c:v>
                </c:pt>
                <c:pt idx="2">
                  <c:v>4233.2</c:v>
                </c:pt>
                <c:pt idx="3">
                  <c:v>4297.7</c:v>
                </c:pt>
                <c:pt idx="4">
                  <c:v>4266.6000000000004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B-497F-8FDF-0FC8C558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'3.グラフデータ'!$C$24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'3.グラフデータ'!$D$20:$H$20</c:f>
              <c:strCache>
                <c:ptCount val="5"/>
                <c:pt idx="0">
                  <c:v>R1(n=82)</c:v>
                </c:pt>
                <c:pt idx="1">
                  <c:v>R2(n=82)</c:v>
                </c:pt>
                <c:pt idx="2">
                  <c:v>R3(n=82)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'3.グラフデータ'!$D$24:$H$24</c:f>
              <c:numCache>
                <c:formatCode>0.0%</c:formatCode>
                <c:ptCount val="5"/>
                <c:pt idx="0">
                  <c:v>0.36899999999999999</c:v>
                </c:pt>
                <c:pt idx="1">
                  <c:v>0.36599999999999999</c:v>
                </c:pt>
                <c:pt idx="2">
                  <c:v>0.37</c:v>
                </c:pt>
                <c:pt idx="3">
                  <c:v>0.374</c:v>
                </c:pt>
                <c:pt idx="4">
                  <c:v>0.379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7B-497F-8FDF-0FC8C558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'3.グラフデータ'!$D$30:$H$30</c:f>
              <c:numCache>
                <c:formatCode>#,##0.0_);[Red]\(#,##0.0\)</c:formatCode>
                <c:ptCount val="5"/>
                <c:pt idx="0">
                  <c:v>2235</c:v>
                </c:pt>
                <c:pt idx="1">
                  <c:v>2055.6999999999998</c:v>
                </c:pt>
                <c:pt idx="2">
                  <c:v>1995.9</c:v>
                </c:pt>
                <c:pt idx="3">
                  <c:v>2037.3</c:v>
                </c:pt>
                <c:pt idx="4">
                  <c:v>2013.6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A-48AE-A2DC-64957D82E948}"/>
            </c:ext>
          </c:extLst>
        </c:ser>
        <c:ser>
          <c:idx val="1"/>
          <c:order val="1"/>
          <c:tx>
            <c:strRef>
              <c:f>'3.グラフデータ'!$C$29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'3.グラフデータ'!$D$29:$H$29</c:f>
              <c:numCache>
                <c:formatCode>#,##0.0_);[Red]\(#,##0.0\)</c:formatCode>
                <c:ptCount val="5"/>
                <c:pt idx="0">
                  <c:v>3474.2</c:v>
                </c:pt>
                <c:pt idx="1">
                  <c:v>3237.2</c:v>
                </c:pt>
                <c:pt idx="2">
                  <c:v>3064.4</c:v>
                </c:pt>
                <c:pt idx="3">
                  <c:v>3115.4</c:v>
                </c:pt>
                <c:pt idx="4">
                  <c:v>2932.2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A-48AE-A2DC-64957D82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'3.グラフデータ'!$D$31:$H$31</c:f>
              <c:numCache>
                <c:formatCode>#,##0.0_);[Red]\(#,##0.0\)</c:formatCode>
                <c:ptCount val="5"/>
                <c:pt idx="0">
                  <c:v>5709.2</c:v>
                </c:pt>
                <c:pt idx="1">
                  <c:v>5292.9</c:v>
                </c:pt>
                <c:pt idx="2">
                  <c:v>5060.3</c:v>
                </c:pt>
                <c:pt idx="3">
                  <c:v>5152.7</c:v>
                </c:pt>
                <c:pt idx="4">
                  <c:v>4945.8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A-48AE-A2DC-64957D82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'3.グラフデータ'!$C$32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'3.グラフデータ'!$D$28:$H$28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'3.グラフデータ'!$D$32:$H$32</c:f>
              <c:numCache>
                <c:formatCode>0.0%</c:formatCode>
                <c:ptCount val="5"/>
                <c:pt idx="0">
                  <c:v>0.39100000000000001</c:v>
                </c:pt>
                <c:pt idx="1">
                  <c:v>0.38800000000000001</c:v>
                </c:pt>
                <c:pt idx="2">
                  <c:v>0.39400000000000002</c:v>
                </c:pt>
                <c:pt idx="3">
                  <c:v>0.39500000000000002</c:v>
                </c:pt>
                <c:pt idx="4">
                  <c:v>0.40699999999999997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A-48AE-A2DC-64957D82E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'3.グラフデータ'!$C$40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'3.グラフデータ'!$D$40:$H$40</c:f>
              <c:numCache>
                <c:formatCode>#,##0_);[Red]\(#,##0\)</c:formatCode>
                <c:ptCount val="5"/>
                <c:pt idx="0">
                  <c:v>527</c:v>
                </c:pt>
                <c:pt idx="1">
                  <c:v>479</c:v>
                </c:pt>
                <c:pt idx="2">
                  <c:v>509</c:v>
                </c:pt>
                <c:pt idx="3">
                  <c:v>446</c:v>
                </c:pt>
                <c:pt idx="4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3-4413-80FC-B97B5297B267}"/>
            </c:ext>
          </c:extLst>
        </c:ser>
        <c:ser>
          <c:idx val="1"/>
          <c:order val="1"/>
          <c:tx>
            <c:strRef>
              <c:f>'3.グラフデータ'!$C$39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'3.グラフデータ'!$D$39:$H$39</c:f>
              <c:numCache>
                <c:formatCode>#,##0_);[Red]\(#,##0\)</c:formatCode>
                <c:ptCount val="5"/>
                <c:pt idx="0">
                  <c:v>546</c:v>
                </c:pt>
                <c:pt idx="1">
                  <c:v>488</c:v>
                </c:pt>
                <c:pt idx="2">
                  <c:v>562</c:v>
                </c:pt>
                <c:pt idx="3">
                  <c:v>487</c:v>
                </c:pt>
                <c:pt idx="4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3-4413-80FC-B97B5297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'3.グラフデータ'!$C$41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'3.グラフデータ'!$D$41:$H$41</c:f>
              <c:numCache>
                <c:formatCode>#,##0_);[Red]\(#,##0\)</c:formatCode>
                <c:ptCount val="5"/>
                <c:pt idx="0">
                  <c:v>1073</c:v>
                </c:pt>
                <c:pt idx="1">
                  <c:v>967</c:v>
                </c:pt>
                <c:pt idx="2">
                  <c:v>1071</c:v>
                </c:pt>
                <c:pt idx="3">
                  <c:v>933</c:v>
                </c:pt>
                <c:pt idx="4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63-4413-80FC-B97B5297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'3.グラフデータ'!$C$42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'3.グラフデータ'!$D$38:$H$38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'3.グラフデータ'!$D$42:$H$42</c:f>
              <c:numCache>
                <c:formatCode>0.0%</c:formatCode>
                <c:ptCount val="5"/>
                <c:pt idx="0">
                  <c:v>0.49099999999999999</c:v>
                </c:pt>
                <c:pt idx="1">
                  <c:v>0.495</c:v>
                </c:pt>
                <c:pt idx="2">
                  <c:v>0.47499999999999998</c:v>
                </c:pt>
                <c:pt idx="3">
                  <c:v>0.47799999999999998</c:v>
                </c:pt>
                <c:pt idx="4">
                  <c:v>0.498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63-4413-80FC-B97B5297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'3.グラフデータ'!$C$47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'3.グラフデータ'!$D$47:$H$47</c:f>
              <c:numCache>
                <c:formatCode>#,##0_);[Red]\(#,##0\)</c:formatCode>
                <c:ptCount val="5"/>
                <c:pt idx="0">
                  <c:v>214</c:v>
                </c:pt>
                <c:pt idx="1">
                  <c:v>179</c:v>
                </c:pt>
                <c:pt idx="2">
                  <c:v>161</c:v>
                </c:pt>
                <c:pt idx="3">
                  <c:v>135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6-4147-A0F1-24B648E864E0}"/>
            </c:ext>
          </c:extLst>
        </c:ser>
        <c:ser>
          <c:idx val="0"/>
          <c:order val="1"/>
          <c:tx>
            <c:strRef>
              <c:f>'3.グラフデータ'!$C$46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'3.グラフデータ'!$D$46:$H$46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161</c:v>
                </c:pt>
                <c:pt idx="2">
                  <c:v>133</c:v>
                </c:pt>
                <c:pt idx="3">
                  <c:v>143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6-4147-A0F1-24B648E8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'3.グラフデータ'!$C$48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'3.グラフデータ'!$D$48:$H$48</c:f>
              <c:numCache>
                <c:formatCode>#,##0_);[Red]\(#,##0\)</c:formatCode>
                <c:ptCount val="5"/>
                <c:pt idx="0">
                  <c:v>419</c:v>
                </c:pt>
                <c:pt idx="1">
                  <c:v>340</c:v>
                </c:pt>
                <c:pt idx="2">
                  <c:v>294</c:v>
                </c:pt>
                <c:pt idx="3">
                  <c:v>278</c:v>
                </c:pt>
                <c:pt idx="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6-4147-A0F1-24B648E8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'3.グラフデータ'!$C$49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'3.グラフデータ'!$D$45:$H$45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'3.グラフデータ'!$D$49:$H$49</c:f>
              <c:numCache>
                <c:formatCode>0.0%</c:formatCode>
                <c:ptCount val="5"/>
                <c:pt idx="0">
                  <c:v>0.51100000000000001</c:v>
                </c:pt>
                <c:pt idx="1">
                  <c:v>0.52600000000000002</c:v>
                </c:pt>
                <c:pt idx="2">
                  <c:v>0.54800000000000004</c:v>
                </c:pt>
                <c:pt idx="3">
                  <c:v>0.48599999999999999</c:v>
                </c:pt>
                <c:pt idx="4">
                  <c:v>0.496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6-4147-A0F1-24B648E8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'3.グラフデータ'!$C$54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'3.グラフデータ'!$D$54:$H$54</c:f>
              <c:numCache>
                <c:formatCode>#,##0_);[Red]\(#,##0\)</c:formatCode>
                <c:ptCount val="5"/>
                <c:pt idx="0">
                  <c:v>201</c:v>
                </c:pt>
                <c:pt idx="1">
                  <c:v>233</c:v>
                </c:pt>
                <c:pt idx="2">
                  <c:v>136</c:v>
                </c:pt>
                <c:pt idx="3">
                  <c:v>247</c:v>
                </c:pt>
                <c:pt idx="4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A-41CC-9119-CDE8E8D138C1}"/>
            </c:ext>
          </c:extLst>
        </c:ser>
        <c:ser>
          <c:idx val="0"/>
          <c:order val="1"/>
          <c:tx>
            <c:strRef>
              <c:f>'3.グラフデータ'!$C$53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'3.グラフデータ'!$D$53:$H$53</c:f>
              <c:numCache>
                <c:formatCode>#,##0_);[Red]\(#,##0\)</c:formatCode>
                <c:ptCount val="5"/>
                <c:pt idx="0">
                  <c:v>617</c:v>
                </c:pt>
                <c:pt idx="1">
                  <c:v>625</c:v>
                </c:pt>
                <c:pt idx="2">
                  <c:v>477</c:v>
                </c:pt>
                <c:pt idx="3">
                  <c:v>770</c:v>
                </c:pt>
                <c:pt idx="4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A-41CC-9119-CDE8E8D1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'3.グラフデータ'!$C$55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'3.グラフデータ'!$D$55:$H$55</c:f>
              <c:numCache>
                <c:formatCode>#,##0_);[Red]\(#,##0\)</c:formatCode>
                <c:ptCount val="5"/>
                <c:pt idx="0">
                  <c:v>818</c:v>
                </c:pt>
                <c:pt idx="1">
                  <c:v>858</c:v>
                </c:pt>
                <c:pt idx="2">
                  <c:v>613</c:v>
                </c:pt>
                <c:pt idx="3">
                  <c:v>1017</c:v>
                </c:pt>
                <c:pt idx="4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EA-41CC-9119-CDE8E8D1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'3.グラフデータ'!$C$56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'3.グラフデータ'!$D$52:$H$52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'3.グラフデータ'!$D$56:$H$56</c:f>
              <c:numCache>
                <c:formatCode>0.0%</c:formatCode>
                <c:ptCount val="5"/>
                <c:pt idx="0">
                  <c:v>0.246</c:v>
                </c:pt>
                <c:pt idx="1">
                  <c:v>0.27200000000000002</c:v>
                </c:pt>
                <c:pt idx="2">
                  <c:v>0.222</c:v>
                </c:pt>
                <c:pt idx="3">
                  <c:v>0.24299999999999999</c:v>
                </c:pt>
                <c:pt idx="4">
                  <c:v>0.26900000000000002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EA-41CC-9119-CDE8E8D13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'3.グラフデータ'!$C$61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'3.グラフデータ'!$D$61:$H$61</c:f>
              <c:numCache>
                <c:formatCode>#,##0_);[Red]\(#,##0\)</c:formatCode>
                <c:ptCount val="5"/>
                <c:pt idx="0">
                  <c:v>471</c:v>
                </c:pt>
                <c:pt idx="1">
                  <c:v>466</c:v>
                </c:pt>
                <c:pt idx="2">
                  <c:v>554</c:v>
                </c:pt>
                <c:pt idx="3">
                  <c:v>386</c:v>
                </c:pt>
                <c:pt idx="4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5-4B2C-A310-D09378EA41A5}"/>
            </c:ext>
          </c:extLst>
        </c:ser>
        <c:ser>
          <c:idx val="1"/>
          <c:order val="1"/>
          <c:tx>
            <c:strRef>
              <c:f>'3.グラフデータ'!$C$60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'3.グラフデータ'!$D$60:$H$60</c:f>
              <c:numCache>
                <c:formatCode>#,##0_);[Red]\(#,##0\)</c:formatCode>
                <c:ptCount val="5"/>
                <c:pt idx="0">
                  <c:v>331</c:v>
                </c:pt>
                <c:pt idx="1">
                  <c:v>406</c:v>
                </c:pt>
                <c:pt idx="2">
                  <c:v>345</c:v>
                </c:pt>
                <c:pt idx="3">
                  <c:v>281</c:v>
                </c:pt>
                <c:pt idx="4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5-4B2C-A310-D09378EA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'3.グラフデータ'!$C$62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'3.グラフデータ'!$D$62:$H$62</c:f>
              <c:numCache>
                <c:formatCode>#,##0_);[Red]\(#,##0\)</c:formatCode>
                <c:ptCount val="5"/>
                <c:pt idx="0">
                  <c:v>802</c:v>
                </c:pt>
                <c:pt idx="1">
                  <c:v>872</c:v>
                </c:pt>
                <c:pt idx="2">
                  <c:v>899</c:v>
                </c:pt>
                <c:pt idx="3">
                  <c:v>667</c:v>
                </c:pt>
                <c:pt idx="4">
                  <c:v>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5-4B2C-A310-D09378EA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'3.グラフデータ'!$C$63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'3.グラフデータ'!$D$59:$H$59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'3.グラフデータ'!$D$63:$H$63</c:f>
              <c:numCache>
                <c:formatCode>0.0%</c:formatCode>
                <c:ptCount val="5"/>
                <c:pt idx="0">
                  <c:v>0.58699999999999997</c:v>
                </c:pt>
                <c:pt idx="1">
                  <c:v>0.53400000000000003</c:v>
                </c:pt>
                <c:pt idx="2">
                  <c:v>0.61599999999999999</c:v>
                </c:pt>
                <c:pt idx="3">
                  <c:v>0.57899999999999996</c:v>
                </c:pt>
                <c:pt idx="4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65-4B2C-A310-D09378EA4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'3.グラフデータ'!$C$68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'3.グラフデータ'!$D$68:$H$68</c:f>
              <c:numCache>
                <c:formatCode>#,##0_);[Red]\(#,##0\)</c:formatCode>
                <c:ptCount val="5"/>
                <c:pt idx="0">
                  <c:v>371</c:v>
                </c:pt>
                <c:pt idx="1">
                  <c:v>276</c:v>
                </c:pt>
                <c:pt idx="2">
                  <c:v>276</c:v>
                </c:pt>
                <c:pt idx="3">
                  <c:v>303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1-4293-BC01-1536860DDE11}"/>
            </c:ext>
          </c:extLst>
        </c:ser>
        <c:ser>
          <c:idx val="1"/>
          <c:order val="1"/>
          <c:tx>
            <c:strRef>
              <c:f>'3.グラフデータ'!$C$67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'3.グラフデータ'!$D$67:$H$67</c:f>
              <c:numCache>
                <c:formatCode>#,##0_);[Red]\(#,##0\)</c:formatCode>
                <c:ptCount val="5"/>
                <c:pt idx="0">
                  <c:v>552</c:v>
                </c:pt>
                <c:pt idx="1">
                  <c:v>473</c:v>
                </c:pt>
                <c:pt idx="2">
                  <c:v>431</c:v>
                </c:pt>
                <c:pt idx="3">
                  <c:v>520</c:v>
                </c:pt>
                <c:pt idx="4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1-4293-BC01-1536860D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'3.グラフデータ'!$C$69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'3.グラフデータ'!$D$69:$H$69</c:f>
              <c:numCache>
                <c:formatCode>#,##0_);[Red]\(#,##0\)</c:formatCode>
                <c:ptCount val="5"/>
                <c:pt idx="0">
                  <c:v>923</c:v>
                </c:pt>
                <c:pt idx="1">
                  <c:v>749</c:v>
                </c:pt>
                <c:pt idx="2">
                  <c:v>707</c:v>
                </c:pt>
                <c:pt idx="3">
                  <c:v>823</c:v>
                </c:pt>
                <c:pt idx="4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41-4293-BC01-1536860D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'3.グラフデータ'!$C$70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'3.グラフデータ'!$D$66:$H$66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'3.グラフデータ'!$D$70:$H$70</c:f>
              <c:numCache>
                <c:formatCode>0.0%</c:formatCode>
                <c:ptCount val="5"/>
                <c:pt idx="0">
                  <c:v>0.40200000000000002</c:v>
                </c:pt>
                <c:pt idx="1">
                  <c:v>0.36799999999999999</c:v>
                </c:pt>
                <c:pt idx="2">
                  <c:v>0.39</c:v>
                </c:pt>
                <c:pt idx="3">
                  <c:v>0.36799999999999999</c:v>
                </c:pt>
                <c:pt idx="4">
                  <c:v>0.41099999999999998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41-4293-BC01-1536860DD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'3.グラフデータ'!$C$75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'3.グラフデータ'!$D$75:$H$75</c:f>
              <c:numCache>
                <c:formatCode>#,##0_);[Red]\(#,##0\)</c:formatCode>
                <c:ptCount val="5"/>
                <c:pt idx="0">
                  <c:v>92</c:v>
                </c:pt>
                <c:pt idx="1">
                  <c:v>86</c:v>
                </c:pt>
                <c:pt idx="2">
                  <c:v>78</c:v>
                </c:pt>
                <c:pt idx="3">
                  <c:v>65</c:v>
                </c:pt>
                <c:pt idx="4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E-45B1-8699-1CC5243F8143}"/>
            </c:ext>
          </c:extLst>
        </c:ser>
        <c:ser>
          <c:idx val="0"/>
          <c:order val="1"/>
          <c:tx>
            <c:strRef>
              <c:f>'3.グラフデータ'!$C$74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'3.グラフデータ'!$D$74:$H$74</c:f>
              <c:numCache>
                <c:formatCode>#,##0_);[Red]\(#,##0\)</c:formatCode>
                <c:ptCount val="5"/>
                <c:pt idx="0">
                  <c:v>97</c:v>
                </c:pt>
                <c:pt idx="1">
                  <c:v>118</c:v>
                </c:pt>
                <c:pt idx="2">
                  <c:v>107</c:v>
                </c:pt>
                <c:pt idx="3">
                  <c:v>91</c:v>
                </c:pt>
                <c:pt idx="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E-45B1-8699-1CC5243F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'3.グラフデータ'!$C$76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'3.グラフデータ'!$D$76:$H$76</c:f>
              <c:numCache>
                <c:formatCode>#,##0_);[Red]\(#,##0\)</c:formatCode>
                <c:ptCount val="5"/>
                <c:pt idx="0">
                  <c:v>189</c:v>
                </c:pt>
                <c:pt idx="1">
                  <c:v>204</c:v>
                </c:pt>
                <c:pt idx="2">
                  <c:v>185</c:v>
                </c:pt>
                <c:pt idx="3">
                  <c:v>156</c:v>
                </c:pt>
                <c:pt idx="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E-45B1-8699-1CC5243F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'3.グラフデータ'!$C$77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'3.グラフデータ'!$D$73:$H$73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'3.グラフデータ'!$D$77:$H$77</c:f>
              <c:numCache>
                <c:formatCode>0.0%</c:formatCode>
                <c:ptCount val="5"/>
                <c:pt idx="0">
                  <c:v>0.48699999999999999</c:v>
                </c:pt>
                <c:pt idx="1">
                  <c:v>0.42199999999999999</c:v>
                </c:pt>
                <c:pt idx="2">
                  <c:v>0.42199999999999999</c:v>
                </c:pt>
                <c:pt idx="3">
                  <c:v>0.41699999999999998</c:v>
                </c:pt>
                <c:pt idx="4">
                  <c:v>0.45900000000000002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2E-45B1-8699-1CC5243F8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'3.グラフデータ'!$C$84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'3.グラフデータ'!$D$84:$H$84</c:f>
              <c:numCache>
                <c:formatCode>#,##0_ </c:formatCode>
                <c:ptCount val="5"/>
                <c:pt idx="0">
                  <c:v>54</c:v>
                </c:pt>
                <c:pt idx="1">
                  <c:v>56</c:v>
                </c:pt>
                <c:pt idx="2">
                  <c:v>59</c:v>
                </c:pt>
                <c:pt idx="3">
                  <c:v>71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9-4BBB-81F9-2A695CA9AB96}"/>
            </c:ext>
          </c:extLst>
        </c:ser>
        <c:ser>
          <c:idx val="0"/>
          <c:order val="1"/>
          <c:tx>
            <c:strRef>
              <c:f>'3.グラフデータ'!$C$83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'3.グラフデータ'!$D$83:$H$83</c:f>
              <c:numCache>
                <c:formatCode>#,##0_);[Red]\(#,##0\)</c:formatCode>
                <c:ptCount val="5"/>
                <c:pt idx="0">
                  <c:v>98</c:v>
                </c:pt>
                <c:pt idx="1">
                  <c:v>103</c:v>
                </c:pt>
                <c:pt idx="2">
                  <c:v>120</c:v>
                </c:pt>
                <c:pt idx="3">
                  <c:v>136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9-4BBB-81F9-2A695CA9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'3.グラフデータ'!$C$85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'3.グラフデータ'!$D$85:$H$85</c:f>
              <c:numCache>
                <c:formatCode>#,##0_);[Red]\(#,##0\)</c:formatCode>
                <c:ptCount val="5"/>
                <c:pt idx="0">
                  <c:v>152</c:v>
                </c:pt>
                <c:pt idx="1">
                  <c:v>159</c:v>
                </c:pt>
                <c:pt idx="2">
                  <c:v>179</c:v>
                </c:pt>
                <c:pt idx="3">
                  <c:v>207</c:v>
                </c:pt>
                <c:pt idx="4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D9-4BBB-81F9-2A695CA9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'3.グラフデータ'!$C$86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'3.グラフデータ'!$D$82:$H$82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'3.グラフデータ'!$D$86:$H$86</c:f>
              <c:numCache>
                <c:formatCode>0.0%</c:formatCode>
                <c:ptCount val="5"/>
                <c:pt idx="0">
                  <c:v>0.35499999999999998</c:v>
                </c:pt>
                <c:pt idx="1">
                  <c:v>0.35199999999999998</c:v>
                </c:pt>
                <c:pt idx="2">
                  <c:v>0.33</c:v>
                </c:pt>
                <c:pt idx="3">
                  <c:v>0.34300000000000003</c:v>
                </c:pt>
                <c:pt idx="4">
                  <c:v>0.307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D9-4BBB-81F9-2A695CA9A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'3.グラフデータ'!$C$91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'3.グラフデータ'!$D$91:$H$91</c:f>
              <c:numCache>
                <c:formatCode>#,##0_ </c:formatCode>
                <c:ptCount val="5"/>
                <c:pt idx="0">
                  <c:v>19488</c:v>
                </c:pt>
                <c:pt idx="1">
                  <c:v>19500</c:v>
                </c:pt>
                <c:pt idx="2">
                  <c:v>19154</c:v>
                </c:pt>
                <c:pt idx="3">
                  <c:v>19321</c:v>
                </c:pt>
                <c:pt idx="4">
                  <c:v>19491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A-42CA-9296-A023930013B3}"/>
            </c:ext>
          </c:extLst>
        </c:ser>
        <c:ser>
          <c:idx val="1"/>
          <c:order val="1"/>
          <c:tx>
            <c:strRef>
              <c:f>'3.グラフデータ'!$C$90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'3.グラフデータ'!$D$90:$H$90</c:f>
              <c:numCache>
                <c:formatCode>#,##0_);[Red]\(#,##0\)</c:formatCode>
                <c:ptCount val="5"/>
                <c:pt idx="0">
                  <c:v>46123</c:v>
                </c:pt>
                <c:pt idx="1">
                  <c:v>45209</c:v>
                </c:pt>
                <c:pt idx="2">
                  <c:v>45195</c:v>
                </c:pt>
                <c:pt idx="3">
                  <c:v>45553</c:v>
                </c:pt>
                <c:pt idx="4">
                  <c:v>45993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DA-42CA-9296-A0239300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'3.グラフデータ'!$C$92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'3.グラフデータ'!$D$92:$H$92</c:f>
              <c:numCache>
                <c:formatCode>#,##0_ </c:formatCode>
                <c:ptCount val="5"/>
                <c:pt idx="0">
                  <c:v>65611</c:v>
                </c:pt>
                <c:pt idx="1">
                  <c:v>64709</c:v>
                </c:pt>
                <c:pt idx="2">
                  <c:v>64349</c:v>
                </c:pt>
                <c:pt idx="3">
                  <c:v>64874</c:v>
                </c:pt>
                <c:pt idx="4">
                  <c:v>65484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A-42CA-9296-A0239300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'3.グラフデータ'!$C$93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'3.グラフデータ'!$D$89:$H$89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'3.グラフデータ'!$D$93:$H$93</c:f>
              <c:numCache>
                <c:formatCode>0.0%</c:formatCode>
                <c:ptCount val="5"/>
                <c:pt idx="0">
                  <c:v>0.29699999999999999</c:v>
                </c:pt>
                <c:pt idx="1">
                  <c:v>0.30099999999999999</c:v>
                </c:pt>
                <c:pt idx="2">
                  <c:v>0.29799999999999999</c:v>
                </c:pt>
                <c:pt idx="3">
                  <c:v>0.29799999999999999</c:v>
                </c:pt>
                <c:pt idx="4">
                  <c:v>0.29799999999999999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DA-42CA-9296-A02393001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7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0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'3.グラフデータ'!$C$98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'3.グラフデータ'!$D$98:$H$98</c:f>
              <c:numCache>
                <c:formatCode>#,##0.0_);[Red]\(#,##0.0\)</c:formatCode>
                <c:ptCount val="5"/>
                <c:pt idx="0">
                  <c:v>229.3</c:v>
                </c:pt>
                <c:pt idx="1">
                  <c:v>229.4</c:v>
                </c:pt>
                <c:pt idx="2">
                  <c:v>230.8</c:v>
                </c:pt>
                <c:pt idx="3">
                  <c:v>235.6</c:v>
                </c:pt>
                <c:pt idx="4">
                  <c:v>237.7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BC-41B9-8501-762DD78A7DA7}"/>
            </c:ext>
          </c:extLst>
        </c:ser>
        <c:ser>
          <c:idx val="1"/>
          <c:order val="1"/>
          <c:tx>
            <c:strRef>
              <c:f>'3.グラフデータ'!$C$97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'3.グラフデータ'!$D$97:$H$97</c:f>
              <c:numCache>
                <c:formatCode>#,##0.0_);[Red]\(#,##0.0\)</c:formatCode>
                <c:ptCount val="5"/>
                <c:pt idx="0">
                  <c:v>542.6</c:v>
                </c:pt>
                <c:pt idx="1">
                  <c:v>531.9</c:v>
                </c:pt>
                <c:pt idx="2">
                  <c:v>544.5</c:v>
                </c:pt>
                <c:pt idx="3">
                  <c:v>555.5</c:v>
                </c:pt>
                <c:pt idx="4">
                  <c:v>560.9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C-41B9-8501-762DD78A7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'3.グラフデータ'!$C$99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'3.グラフデータ'!$D$99:$H$99</c:f>
              <c:numCache>
                <c:formatCode>#,##0.0_);[Red]\(#,##0.0\)</c:formatCode>
                <c:ptCount val="5"/>
                <c:pt idx="0">
                  <c:v>771.9</c:v>
                </c:pt>
                <c:pt idx="1">
                  <c:v>761.3</c:v>
                </c:pt>
                <c:pt idx="2">
                  <c:v>775.3</c:v>
                </c:pt>
                <c:pt idx="3">
                  <c:v>791.1</c:v>
                </c:pt>
                <c:pt idx="4">
                  <c:v>798.6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BC-41B9-8501-762DD78A7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'3.グラフデータ'!$C$100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'3.グラフデータ'!$D$96:$H$96</c:f>
              <c:strCache>
                <c:ptCount val="5"/>
                <c:pt idx="0">
                  <c:v>R1(n=85)</c:v>
                </c:pt>
                <c:pt idx="1">
                  <c:v>R2(n=85)</c:v>
                </c:pt>
                <c:pt idx="2">
                  <c:v>R3(n=83)</c:v>
                </c:pt>
                <c:pt idx="3">
                  <c:v>R4(n=82)</c:v>
                </c:pt>
                <c:pt idx="4">
                  <c:v>R5(n=82)</c:v>
                </c:pt>
              </c:strCache>
            </c:strRef>
          </c:cat>
          <c:val>
            <c:numRef>
              <c:f>'3.グラフデータ'!$D$100:$H$100</c:f>
              <c:numCache>
                <c:formatCode>0.0%</c:formatCode>
                <c:ptCount val="5"/>
                <c:pt idx="0">
                  <c:v>0.29699999999999999</c:v>
                </c:pt>
                <c:pt idx="1">
                  <c:v>0.30099999999999999</c:v>
                </c:pt>
                <c:pt idx="2">
                  <c:v>0.29799999999999999</c:v>
                </c:pt>
                <c:pt idx="3">
                  <c:v>0.29799999999999999</c:v>
                </c:pt>
                <c:pt idx="4">
                  <c:v>0.29799999999999999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BC-41B9-8501-762DD78A7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'3.グラフデータ'!$C$106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'3.グラフデータ'!$D$106:$H$106</c:f>
              <c:numCache>
                <c:formatCode>#,##0.0_);[Red]\(#,##0.0\)</c:formatCode>
                <c:ptCount val="5"/>
                <c:pt idx="0">
                  <c:v>96</c:v>
                </c:pt>
                <c:pt idx="1">
                  <c:v>95.8</c:v>
                </c:pt>
                <c:pt idx="2">
                  <c:v>106.2</c:v>
                </c:pt>
                <c:pt idx="3">
                  <c:v>109.6</c:v>
                </c:pt>
                <c:pt idx="4">
                  <c:v>109.9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8-4A77-8268-42C57A91C449}"/>
            </c:ext>
          </c:extLst>
        </c:ser>
        <c:ser>
          <c:idx val="1"/>
          <c:order val="1"/>
          <c:tx>
            <c:strRef>
              <c:f>'3.グラフデータ'!$C$105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'3.グラフデータ'!$D$105:$H$105</c:f>
              <c:numCache>
                <c:formatCode>#,##0.0_);[Red]\(#,##0.0\)</c:formatCode>
                <c:ptCount val="5"/>
                <c:pt idx="0">
                  <c:v>336.3</c:v>
                </c:pt>
                <c:pt idx="1">
                  <c:v>321.5</c:v>
                </c:pt>
                <c:pt idx="2">
                  <c:v>324.8</c:v>
                </c:pt>
                <c:pt idx="3">
                  <c:v>347.5</c:v>
                </c:pt>
                <c:pt idx="4">
                  <c:v>342.6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A77-8268-42C57A91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'3.グラフデータ'!$C$107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'3.グラフデータ'!$D$107:$H$107</c:f>
              <c:numCache>
                <c:formatCode>#,##0.0_);[Red]\(#,##0.0\)</c:formatCode>
                <c:ptCount val="5"/>
                <c:pt idx="0">
                  <c:v>432.3</c:v>
                </c:pt>
                <c:pt idx="1">
                  <c:v>417.3</c:v>
                </c:pt>
                <c:pt idx="2">
                  <c:v>431</c:v>
                </c:pt>
                <c:pt idx="3">
                  <c:v>457.1</c:v>
                </c:pt>
                <c:pt idx="4">
                  <c:v>452.5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8-4A77-8268-42C57A91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'3.グラフデータ'!$C$108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'3.グラフデータ'!$D$104:$H$104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'3.グラフデータ'!$D$108:$H$108</c:f>
              <c:numCache>
                <c:formatCode>0.0%</c:formatCode>
                <c:ptCount val="5"/>
                <c:pt idx="0">
                  <c:v>0.222</c:v>
                </c:pt>
                <c:pt idx="1">
                  <c:v>0.23</c:v>
                </c:pt>
                <c:pt idx="2">
                  <c:v>0.246</c:v>
                </c:pt>
                <c:pt idx="3">
                  <c:v>0.24</c:v>
                </c:pt>
                <c:pt idx="4">
                  <c:v>0.24299999999999999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8-4A77-8268-42C57A91C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'3.グラフデータ'!$C$116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'3.グラフデータ'!$D$116:$H$116</c:f>
              <c:numCache>
                <c:formatCode>#,##0_);[Red]\(#,##0\)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C-45E2-B900-6967BDD3B828}"/>
            </c:ext>
          </c:extLst>
        </c:ser>
        <c:ser>
          <c:idx val="0"/>
          <c:order val="1"/>
          <c:tx>
            <c:strRef>
              <c:f>'3.グラフデータ'!$C$115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'3.グラフデータ'!$D$115:$H$115</c:f>
              <c:numCache>
                <c:formatCode>#,##0_);[Red]\(#,##0\)</c:formatCode>
                <c:ptCount val="5"/>
                <c:pt idx="0">
                  <c:v>4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C-45E2-B900-6967BDD3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'3.グラフデータ'!$C$117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'3.グラフデータ'!$D$117:$H$117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10</c:v>
                </c:pt>
                <c:pt idx="3">
                  <c:v>21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C-45E2-B900-6967BDD3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'3.グラフデータ'!$C$118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'3.グラフデータ'!$D$114:$H$114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'3.グラフデータ'!$D$118:$H$118</c:f>
              <c:numCache>
                <c:formatCode>0.0%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0.6</c:v>
                </c:pt>
                <c:pt idx="3">
                  <c:v>0.42899999999999999</c:v>
                </c:pt>
                <c:pt idx="4">
                  <c:v>0.222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C-45E2-B900-6967BDD3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'3.グラフデータ'!$C$123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'3.グラフデータ'!$D$123:$H$123</c:f>
              <c:numCache>
                <c:formatCode>#,##0_);[Red]\(#,##0\)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71-4100-8014-F4CF28AFE6E4}"/>
            </c:ext>
          </c:extLst>
        </c:ser>
        <c:ser>
          <c:idx val="1"/>
          <c:order val="1"/>
          <c:tx>
            <c:strRef>
              <c:f>'3.グラフデータ'!$C$122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'3.グラフデータ'!$D$122:$H$122</c:f>
              <c:numCache>
                <c:formatCode>#,##0_);[Red]\(#,##0\)</c:formatCode>
                <c:ptCount val="5"/>
                <c:pt idx="0">
                  <c:v>5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1-4100-8014-F4CF28AF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'3.グラフデータ'!$C$124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'3.グラフデータ'!$D$124:$H$124</c:f>
              <c:numCache>
                <c:formatCode>#,##0_);[Red]\(#,##0\)</c:formatCode>
                <c:ptCount val="5"/>
                <c:pt idx="0">
                  <c:v>7</c:v>
                </c:pt>
                <c:pt idx="1">
                  <c:v>10</c:v>
                </c:pt>
                <c:pt idx="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71-4100-8014-F4CF28AF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'3.グラフデータ'!$C$125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'3.グラフデータ'!$D$121:$H$121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'3.グラフデータ'!$D$125:$H$125</c:f>
              <c:numCache>
                <c:formatCode>0.0%</c:formatCode>
                <c:ptCount val="5"/>
                <c:pt idx="0">
                  <c:v>0.28599999999999998</c:v>
                </c:pt>
                <c:pt idx="1">
                  <c:v>0.3</c:v>
                </c:pt>
                <c:pt idx="2">
                  <c:v>0.64700000000000002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71-4100-8014-F4CF28AFE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'3.グラフデータ'!$C$130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'3.グラフデータ'!$D$130:$H$130</c:f>
              <c:numCache>
                <c:formatCode>#,##0_);[Red]\(#,##0\)</c:formatCode>
                <c:ptCount val="5"/>
                <c:pt idx="0">
                  <c:v>17</c:v>
                </c:pt>
                <c:pt idx="1">
                  <c:v>13</c:v>
                </c:pt>
                <c:pt idx="2">
                  <c:v>14</c:v>
                </c:pt>
                <c:pt idx="3">
                  <c:v>28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F3-4307-99B1-49F13A48ADA4}"/>
            </c:ext>
          </c:extLst>
        </c:ser>
        <c:ser>
          <c:idx val="1"/>
          <c:order val="1"/>
          <c:tx>
            <c:strRef>
              <c:f>'3.グラフデータ'!$C$129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'3.グラフデータ'!$D$129:$H$129</c:f>
              <c:numCache>
                <c:formatCode>#,##0_);[Red]\(#,##0\)</c:formatCode>
                <c:ptCount val="5"/>
                <c:pt idx="0">
                  <c:v>50</c:v>
                </c:pt>
                <c:pt idx="1">
                  <c:v>55</c:v>
                </c:pt>
                <c:pt idx="2">
                  <c:v>57</c:v>
                </c:pt>
                <c:pt idx="3">
                  <c:v>67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3-4307-99B1-49F13A48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'3.グラフデータ'!$C$131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'3.グラフデータ'!$D$131:$H$131</c:f>
              <c:numCache>
                <c:formatCode>#,##0_);[Red]\(#,##0\)</c:formatCode>
                <c:ptCount val="5"/>
                <c:pt idx="0">
                  <c:v>67</c:v>
                </c:pt>
                <c:pt idx="1">
                  <c:v>68</c:v>
                </c:pt>
                <c:pt idx="2">
                  <c:v>71</c:v>
                </c:pt>
                <c:pt idx="3">
                  <c:v>95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F3-4307-99B1-49F13A48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'3.グラフデータ'!$C$132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'3.グラフデータ'!$D$128:$H$128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'3.グラフデータ'!$D$132:$H$132</c:f>
              <c:numCache>
                <c:formatCode>0.0%</c:formatCode>
                <c:ptCount val="5"/>
                <c:pt idx="0">
                  <c:v>0.254</c:v>
                </c:pt>
                <c:pt idx="1">
                  <c:v>0.191</c:v>
                </c:pt>
                <c:pt idx="2">
                  <c:v>0.19700000000000001</c:v>
                </c:pt>
                <c:pt idx="3">
                  <c:v>0.29499999999999998</c:v>
                </c:pt>
                <c:pt idx="4">
                  <c:v>0.188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F3-4307-99B1-49F13A48A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'3.グラフデータ'!$C$137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'3.グラフデータ'!$D$137:$H$137</c:f>
              <c:numCache>
                <c:formatCode>#,##0_);[Red]\(#,##0\)</c:formatCode>
                <c:ptCount val="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6-402D-8CFB-4E01E23EAD86}"/>
            </c:ext>
          </c:extLst>
        </c:ser>
        <c:ser>
          <c:idx val="0"/>
          <c:order val="1"/>
          <c:tx>
            <c:strRef>
              <c:f>'3.グラフデータ'!$C$136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'3.グラフデータ'!$D$136:$H$136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6-402D-8CFB-4E01E23E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'3.グラフデータ'!$C$138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'3.グラフデータ'!$D$138:$H$138</c:f>
              <c:numCache>
                <c:formatCode>#,##0_);[Red]\(#,##0\)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36-402D-8CFB-4E01E23E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'3.グラフデータ'!$C$139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'3.グラフデータ'!$D$135:$H$135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'3.グラフデータ'!$D$139:$H$139</c:f>
              <c:numCache>
                <c:formatCode>0.0%</c:formatCode>
                <c:ptCount val="5"/>
                <c:pt idx="0">
                  <c:v>0.16700000000000001</c:v>
                </c:pt>
                <c:pt idx="1">
                  <c:v>0.308</c:v>
                </c:pt>
                <c:pt idx="2">
                  <c:v>0.33300000000000002</c:v>
                </c:pt>
                <c:pt idx="3">
                  <c:v>0.35299999999999998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36-402D-8CFB-4E01E23E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'3.グラフデータ'!$C$144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'3.グラフデータ'!$D$144:$H$144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1-4472-A8A4-744D3507ABFD}"/>
            </c:ext>
          </c:extLst>
        </c:ser>
        <c:ser>
          <c:idx val="0"/>
          <c:order val="1"/>
          <c:tx>
            <c:strRef>
              <c:f>'3.グラフデータ'!$C$143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'3.グラフデータ'!$D$143:$H$143</c:f>
              <c:numCache>
                <c:formatCode>#,##0_);[Red]\(#,##0\)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1-4472-A8A4-744D3507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'3.グラフデータ'!$C$145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'3.グラフデータ'!$D$145:$H$145</c:f>
              <c:numCache>
                <c:formatCode>#,##0_);[Red]\(#,##0\)</c:formatCode>
                <c:ptCount val="5"/>
                <c:pt idx="0">
                  <c:v>16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1-4472-A8A4-744D3507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'3.グラフデータ'!$C$146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'3.グラフデータ'!$D$142:$H$142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'3.グラフデータ'!$D$146:$H$146</c:f>
              <c:numCache>
                <c:formatCode>0.0%</c:formatCode>
                <c:ptCount val="5"/>
                <c:pt idx="0">
                  <c:v>0.93799999999999994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71-4472-A8A4-744D3507A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'3.グラフデータ'!$C$151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'3.グラフデータ'!$D$151:$H$151</c:f>
              <c:numCache>
                <c:formatCode>#,##0_);[Red]\(#,##0\)</c:formatCode>
                <c:ptCount val="5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14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B-46F3-A38C-2E00E3F9A303}"/>
            </c:ext>
          </c:extLst>
        </c:ser>
        <c:ser>
          <c:idx val="1"/>
          <c:order val="1"/>
          <c:tx>
            <c:strRef>
              <c:f>'3.グラフデータ'!$C$150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'3.グラフデータ'!$D$150:$H$150</c:f>
              <c:numCache>
                <c:formatCode>#,##0_);[Red]\(#,##0\)</c:formatCode>
                <c:ptCount val="5"/>
                <c:pt idx="0">
                  <c:v>28</c:v>
                </c:pt>
                <c:pt idx="1">
                  <c:v>21</c:v>
                </c:pt>
                <c:pt idx="2">
                  <c:v>40</c:v>
                </c:pt>
                <c:pt idx="3">
                  <c:v>45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B-46F3-A38C-2E00E3F9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'3.グラフデータ'!$C$152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'3.グラフデータ'!$D$152:$H$152</c:f>
              <c:numCache>
                <c:formatCode>#,##0_);[Red]\(#,##0\)</c:formatCode>
                <c:ptCount val="5"/>
                <c:pt idx="0">
                  <c:v>40</c:v>
                </c:pt>
                <c:pt idx="1">
                  <c:v>36</c:v>
                </c:pt>
                <c:pt idx="2">
                  <c:v>52</c:v>
                </c:pt>
                <c:pt idx="3">
                  <c:v>59</c:v>
                </c:pt>
                <c:pt idx="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7B-46F3-A38C-2E00E3F9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'3.グラフデータ'!$C$153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'3.グラフデータ'!$D$149:$H$149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'3.グラフデータ'!$D$153:$H$153</c:f>
              <c:numCache>
                <c:formatCode>0.0%</c:formatCode>
                <c:ptCount val="5"/>
                <c:pt idx="0">
                  <c:v>0.3</c:v>
                </c:pt>
                <c:pt idx="1">
                  <c:v>0.41699999999999998</c:v>
                </c:pt>
                <c:pt idx="2">
                  <c:v>0.23100000000000001</c:v>
                </c:pt>
                <c:pt idx="3">
                  <c:v>0.23699999999999999</c:v>
                </c:pt>
                <c:pt idx="4">
                  <c:v>0.28399999999999997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7B-46F3-A38C-2E00E3F9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9.5366044359620428E-2"/>
          <c:w val="0.68276771080470833"/>
          <c:h val="0.56395959328597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'3.グラフデータ'!$C$158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'3.グラフデータ'!$D$158:$H$158</c:f>
              <c:numCache>
                <c:formatCode>#,##0_);[Red]\(#,##0\)</c:formatCode>
                <c:ptCount val="5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7F-452C-A2D5-528B823FF09E}"/>
            </c:ext>
          </c:extLst>
        </c:ser>
        <c:ser>
          <c:idx val="1"/>
          <c:order val="1"/>
          <c:tx>
            <c:strRef>
              <c:f>'3.グラフデータ'!$C$157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'3.グラフデータ'!$D$157:$H$157</c:f>
              <c:numCache>
                <c:formatCode>#,##0_);[Red]\(#,##0\)</c:formatCode>
                <c:ptCount val="5"/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F-452C-A2D5-528B823F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'3.グラフデータ'!$C$159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'3.グラフデータ'!$D$159:$H$159</c:f>
              <c:numCache>
                <c:formatCode>#,##0_);[Red]\(#,##0\)</c:formatCode>
                <c:ptCount val="5"/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7F-452C-A2D5-528B823F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'3.グラフデータ'!$C$160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'3.グラフデータ'!$D$156:$H$156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'3.グラフデータ'!$D$160:$H$160</c:f>
              <c:numCache>
                <c:formatCode>0.0%</c:formatCode>
                <c:ptCount val="5"/>
                <c:pt idx="1">
                  <c:v>0.33300000000000002</c:v>
                </c:pt>
                <c:pt idx="2">
                  <c:v>0.25</c:v>
                </c:pt>
                <c:pt idx="3">
                  <c:v>0.5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7F-452C-A2D5-528B823F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4439379687061646"/>
              <c:y val="2.22320512798187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'3.グラフデータ'!$C$167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'3.グラフデータ'!$D$167:$H$167</c:f>
              <c:numCache>
                <c:formatCode>#,##0_ </c:formatCode>
                <c:ptCount val="5"/>
                <c:pt idx="0">
                  <c:v>11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D-4000-9195-BD9CF7535727}"/>
            </c:ext>
          </c:extLst>
        </c:ser>
        <c:ser>
          <c:idx val="0"/>
          <c:order val="1"/>
          <c:tx>
            <c:strRef>
              <c:f>'3.グラフデータ'!$C$166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'3.グラフデータ'!$D$166:$H$166</c:f>
              <c:numCache>
                <c:formatCode>#,##0_);[Red]\(#,##0\)</c:formatCode>
                <c:ptCount val="5"/>
                <c:pt idx="0">
                  <c:v>27</c:v>
                </c:pt>
                <c:pt idx="1">
                  <c:v>16</c:v>
                </c:pt>
                <c:pt idx="2">
                  <c:v>18</c:v>
                </c:pt>
                <c:pt idx="3">
                  <c:v>25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5D-4000-9195-BD9CF753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'3.グラフデータ'!$C$168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'3.グラフデータ'!$D$168:$H$168</c:f>
              <c:numCache>
                <c:formatCode>#,##0_);[Red]\(#,##0\)</c:formatCode>
                <c:ptCount val="5"/>
                <c:pt idx="0">
                  <c:v>38</c:v>
                </c:pt>
                <c:pt idx="1">
                  <c:v>24</c:v>
                </c:pt>
                <c:pt idx="2">
                  <c:v>27</c:v>
                </c:pt>
                <c:pt idx="3">
                  <c:v>33</c:v>
                </c:pt>
                <c:pt idx="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D-4000-9195-BD9CF753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'3.グラフデータ'!$C$169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'3.グラフデータ'!$D$165:$H$165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'3.グラフデータ'!$D$169:$H$169</c:f>
              <c:numCache>
                <c:formatCode>0.0%</c:formatCode>
                <c:ptCount val="5"/>
                <c:pt idx="0">
                  <c:v>0.28899999999999998</c:v>
                </c:pt>
                <c:pt idx="1">
                  <c:v>0.33300000000000002</c:v>
                </c:pt>
                <c:pt idx="2">
                  <c:v>0.33300000000000002</c:v>
                </c:pt>
                <c:pt idx="3">
                  <c:v>0.24199999999999999</c:v>
                </c:pt>
                <c:pt idx="4">
                  <c:v>0.28599999999999998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5D-4000-9195-BD9CF753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'3.グラフデータ'!$C$174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'3.グラフデータ'!$D$174:$H$174</c:f>
              <c:numCache>
                <c:formatCode>#,##0_ </c:formatCode>
                <c:ptCount val="5"/>
                <c:pt idx="0">
                  <c:v>4022</c:v>
                </c:pt>
                <c:pt idx="1">
                  <c:v>3817</c:v>
                </c:pt>
                <c:pt idx="2">
                  <c:v>3945</c:v>
                </c:pt>
                <c:pt idx="3">
                  <c:v>3945</c:v>
                </c:pt>
                <c:pt idx="4">
                  <c:v>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AE-4005-B997-08918F28D956}"/>
            </c:ext>
          </c:extLst>
        </c:ser>
        <c:ser>
          <c:idx val="1"/>
          <c:order val="1"/>
          <c:tx>
            <c:strRef>
              <c:f>'3.グラフデータ'!$C$173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'3.グラフデータ'!$D$173:$H$173</c:f>
              <c:numCache>
                <c:formatCode>#,##0_);[Red]\(#,##0\)</c:formatCode>
                <c:ptCount val="5"/>
                <c:pt idx="0">
                  <c:v>8373</c:v>
                </c:pt>
                <c:pt idx="1">
                  <c:v>8241</c:v>
                </c:pt>
                <c:pt idx="2">
                  <c:v>8546</c:v>
                </c:pt>
                <c:pt idx="3">
                  <c:v>8192</c:v>
                </c:pt>
                <c:pt idx="4">
                  <c:v>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AE-4005-B997-08918F28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'3.グラフデータ'!$C$175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'3.グラフデータ'!$D$175:$H$175</c:f>
              <c:numCache>
                <c:formatCode>#,##0_);[Red]\(#,##0\)</c:formatCode>
                <c:ptCount val="5"/>
                <c:pt idx="0">
                  <c:v>12395</c:v>
                </c:pt>
                <c:pt idx="1">
                  <c:v>12058</c:v>
                </c:pt>
                <c:pt idx="2">
                  <c:v>12491</c:v>
                </c:pt>
                <c:pt idx="3">
                  <c:v>12137</c:v>
                </c:pt>
                <c:pt idx="4">
                  <c:v>12451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AE-4005-B997-08918F28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'3.グラフデータ'!$C$176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'3.グラフデータ'!$D$172:$H$172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'3.グラフデータ'!$D$176:$H$176</c:f>
              <c:numCache>
                <c:formatCode>0.0%</c:formatCode>
                <c:ptCount val="5"/>
                <c:pt idx="0">
                  <c:v>0.32400000000000001</c:v>
                </c:pt>
                <c:pt idx="1">
                  <c:v>0.317</c:v>
                </c:pt>
                <c:pt idx="2">
                  <c:v>0.316</c:v>
                </c:pt>
                <c:pt idx="3">
                  <c:v>0.32500000000000001</c:v>
                </c:pt>
                <c:pt idx="4">
                  <c:v>0.33100000000000002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AE-4005-B997-08918F28D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0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'3.グラフデータ'!$C$181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'3.グラフデータ'!$D$181:$H$181</c:f>
              <c:numCache>
                <c:formatCode>#,##0.0_);[Red]\(#,##0.0\)</c:formatCode>
                <c:ptCount val="5"/>
                <c:pt idx="0">
                  <c:v>52.2</c:v>
                </c:pt>
                <c:pt idx="1">
                  <c:v>49.6</c:v>
                </c:pt>
                <c:pt idx="2">
                  <c:v>51.2</c:v>
                </c:pt>
                <c:pt idx="3">
                  <c:v>51.2</c:v>
                </c:pt>
                <c:pt idx="4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2-4F9D-BC04-02BCFF6E59C3}"/>
            </c:ext>
          </c:extLst>
        </c:ser>
        <c:ser>
          <c:idx val="0"/>
          <c:order val="1"/>
          <c:tx>
            <c:strRef>
              <c:f>'3.グラフデータ'!$C$180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'3.グラフデータ'!$D$180:$H$180</c:f>
              <c:numCache>
                <c:formatCode>#,##0.0_);[Red]\(#,##0.0\)</c:formatCode>
                <c:ptCount val="5"/>
                <c:pt idx="0">
                  <c:v>108.7</c:v>
                </c:pt>
                <c:pt idx="1">
                  <c:v>107</c:v>
                </c:pt>
                <c:pt idx="2">
                  <c:v>111</c:v>
                </c:pt>
                <c:pt idx="3">
                  <c:v>106.4</c:v>
                </c:pt>
                <c:pt idx="4">
                  <c:v>108.2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2-4F9D-BC04-02BCFF6E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'3.グラフデータ'!$C$182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'3.グラフデータ'!$D$182:$H$182</c:f>
              <c:numCache>
                <c:formatCode>#,##0.0_);[Red]\(#,##0.0\)</c:formatCode>
                <c:ptCount val="5"/>
                <c:pt idx="0">
                  <c:v>160.9</c:v>
                </c:pt>
                <c:pt idx="1">
                  <c:v>156.6</c:v>
                </c:pt>
                <c:pt idx="2">
                  <c:v>162.19999999999999</c:v>
                </c:pt>
                <c:pt idx="3">
                  <c:v>157.6</c:v>
                </c:pt>
                <c:pt idx="4">
                  <c:v>161.69999999999999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02-4F9D-BC04-02BCFF6E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'3.グラフデータ'!$C$183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'3.グラフデータ'!$D$179:$H$179</c:f>
              <c:strCache>
                <c:ptCount val="5"/>
                <c:pt idx="0">
                  <c:v>R1(n=77)</c:v>
                </c:pt>
                <c:pt idx="1">
                  <c:v>R2(n=77)</c:v>
                </c:pt>
                <c:pt idx="2">
                  <c:v>R3(n=77)</c:v>
                </c:pt>
                <c:pt idx="3">
                  <c:v>R4(n=77)</c:v>
                </c:pt>
                <c:pt idx="4">
                  <c:v>R5(n=77)</c:v>
                </c:pt>
              </c:strCache>
            </c:strRef>
          </c:cat>
          <c:val>
            <c:numRef>
              <c:f>'3.グラフデータ'!$D$183:$H$183</c:f>
              <c:numCache>
                <c:formatCode>0.0%</c:formatCode>
                <c:ptCount val="5"/>
                <c:pt idx="0">
                  <c:v>0.32400000000000001</c:v>
                </c:pt>
                <c:pt idx="1">
                  <c:v>0.317</c:v>
                </c:pt>
                <c:pt idx="2">
                  <c:v>0.316</c:v>
                </c:pt>
                <c:pt idx="3">
                  <c:v>0.32500000000000001</c:v>
                </c:pt>
                <c:pt idx="4">
                  <c:v>0.33100000000000002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02-4F9D-BC04-02BCFF6E5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'3.グラフデータ'!$C$189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'3.グラフデータ'!$D$189:$H$189</c:f>
              <c:numCache>
                <c:formatCode>#,##0.0_);[Red]\(#,##0.0\)</c:formatCode>
                <c:ptCount val="5"/>
                <c:pt idx="0">
                  <c:v>22.3</c:v>
                </c:pt>
                <c:pt idx="1">
                  <c:v>20.399999999999999</c:v>
                </c:pt>
                <c:pt idx="2">
                  <c:v>20.100000000000001</c:v>
                </c:pt>
                <c:pt idx="3">
                  <c:v>20.2</c:v>
                </c:pt>
                <c:pt idx="4">
                  <c:v>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A-4E53-A36A-B79C1428DF3C}"/>
            </c:ext>
          </c:extLst>
        </c:ser>
        <c:ser>
          <c:idx val="0"/>
          <c:order val="1"/>
          <c:tx>
            <c:strRef>
              <c:f>'3.グラフデータ'!$C$188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'3.グラフデータ'!$D$188:$H$188</c:f>
              <c:numCache>
                <c:formatCode>#,##0.0_);[Red]\(#,##0.0\)</c:formatCode>
                <c:ptCount val="5"/>
                <c:pt idx="0">
                  <c:v>50</c:v>
                </c:pt>
                <c:pt idx="1">
                  <c:v>47.9</c:v>
                </c:pt>
                <c:pt idx="2">
                  <c:v>49.6</c:v>
                </c:pt>
                <c:pt idx="3">
                  <c:v>50.8</c:v>
                </c:pt>
                <c:pt idx="4">
                  <c:v>48.3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A-4E53-A36A-B79C1428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'3.グラフデータ'!$C$190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'3.グラフデータ'!$D$190:$H$190</c:f>
              <c:numCache>
                <c:formatCode>#,##0.0_);[Red]\(#,##0.0\)</c:formatCode>
                <c:ptCount val="5"/>
                <c:pt idx="0">
                  <c:v>72.3</c:v>
                </c:pt>
                <c:pt idx="1">
                  <c:v>68.3</c:v>
                </c:pt>
                <c:pt idx="2">
                  <c:v>69.7</c:v>
                </c:pt>
                <c:pt idx="3">
                  <c:v>71</c:v>
                </c:pt>
                <c:pt idx="4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A-4E53-A36A-B79C1428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'3.グラフデータ'!$C$191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'3.グラフデータ'!$D$187:$H$187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'3.グラフデータ'!$D$191:$H$191</c:f>
              <c:numCache>
                <c:formatCode>0.0%</c:formatCode>
                <c:ptCount val="5"/>
                <c:pt idx="0">
                  <c:v>0.308</c:v>
                </c:pt>
                <c:pt idx="1">
                  <c:v>0.29899999999999999</c:v>
                </c:pt>
                <c:pt idx="2">
                  <c:v>0.28799999999999998</c:v>
                </c:pt>
                <c:pt idx="3">
                  <c:v>0.28499999999999998</c:v>
                </c:pt>
                <c:pt idx="4">
                  <c:v>0.32200000000000001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8A-4E53-A36A-B79C1428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79239766081871"/>
          <c:y val="0.11524613157519706"/>
          <c:w val="0.68276771080470833"/>
          <c:h val="0.550098332620778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'3.グラフデータ'!$C$199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'3.グラフデータ'!$D$199:$H$199</c:f>
              <c:numCache>
                <c:formatCode>#,##0_);[Red]\(#,##0\)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F-44CA-9697-3BE39177A3F7}"/>
            </c:ext>
          </c:extLst>
        </c:ser>
        <c:ser>
          <c:idx val="0"/>
          <c:order val="1"/>
          <c:tx>
            <c:strRef>
              <c:f>'3.グラフデータ'!$C$198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'3.グラフデータ'!$D$198:$H$198</c:f>
              <c:numCache>
                <c:formatCode>#,##0_);[Red]\(#,##0\)</c:formatCode>
                <c:ptCount val="5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F-44CA-9697-3BE39177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'3.グラフデータ'!$C$200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'3.グラフデータ'!$D$200:$H$200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F-44CA-9697-3BE39177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'3.グラフデータ'!$C$201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'3.グラフデータ'!$D$197:$H$197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'3.グラフデータ'!$D$201:$H$201</c:f>
              <c:numCache>
                <c:formatCode>0.0%</c:formatCode>
                <c:ptCount val="5"/>
                <c:pt idx="0">
                  <c:v>0.1</c:v>
                </c:pt>
                <c:pt idx="1">
                  <c:v>0.33300000000000002</c:v>
                </c:pt>
                <c:pt idx="2">
                  <c:v>0</c:v>
                </c:pt>
                <c:pt idx="3">
                  <c:v>0.125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F-44CA-9697-3BE39177A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7346081871345029"/>
              <c:y val="2.59178987455197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79239766081871"/>
          <c:y val="0.11724548652520571"/>
          <c:w val="0.68276771080470833"/>
          <c:h val="0.5622912775740120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'3.グラフデータ'!$C$206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'3.グラフデータ'!$D$206:$H$206</c:f>
              <c:numCache>
                <c:formatCode>#,##0_);[Red]\(#,##0\)</c:formatCode>
                <c:ptCount val="5"/>
                <c:pt idx="0">
                  <c:v>10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6-4A3B-A65C-4B49631A76CE}"/>
            </c:ext>
          </c:extLst>
        </c:ser>
        <c:ser>
          <c:idx val="0"/>
          <c:order val="1"/>
          <c:tx>
            <c:strRef>
              <c:f>'3.グラフデータ'!$C$205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'3.グラフデータ'!$D$205:$H$205</c:f>
              <c:numCache>
                <c:formatCode>#,##0_);[Red]\(#,##0\)</c:formatCode>
                <c:ptCount val="5"/>
                <c:pt idx="0">
                  <c:v>15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6-4A3B-A65C-4B49631A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'3.グラフデータ'!$C$207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'3.グラフデータ'!$D$207:$H$207</c:f>
              <c:numCache>
                <c:formatCode>#,##0_);[Red]\(#,##0\)</c:formatCode>
                <c:ptCount val="5"/>
                <c:pt idx="0">
                  <c:v>25</c:v>
                </c:pt>
                <c:pt idx="1">
                  <c:v>20</c:v>
                </c:pt>
                <c:pt idx="2">
                  <c:v>20</c:v>
                </c:pt>
                <c:pt idx="3">
                  <c:v>24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06-4A3B-A65C-4B49631A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'3.グラフデータ'!$C$208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'3.グラフデータ'!$D$204:$H$204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'3.グラフデータ'!$D$208:$H$208</c:f>
              <c:numCache>
                <c:formatCode>0.0%</c:formatCode>
                <c:ptCount val="5"/>
                <c:pt idx="0">
                  <c:v>0.4</c:v>
                </c:pt>
                <c:pt idx="1">
                  <c:v>0.35</c:v>
                </c:pt>
                <c:pt idx="2">
                  <c:v>0.25</c:v>
                </c:pt>
                <c:pt idx="3">
                  <c:v>0.25</c:v>
                </c:pt>
                <c:pt idx="4">
                  <c:v>0.313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06-4A3B-A65C-4B49631A7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5114768262519871"/>
              <c:y val="2.612819220430107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79239766081871"/>
          <c:y val="9.7033820121059378E-2"/>
          <c:w val="0.68276771080470833"/>
          <c:h val="0.56165822851270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'3.グラフデータ'!$C$213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'3.グラフデータ'!$D$213:$H$213</c:f>
              <c:numCache>
                <c:formatCode>#,##0_);[Red]\(#,##0\)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6-4557-B201-E0B3765000B2}"/>
            </c:ext>
          </c:extLst>
        </c:ser>
        <c:ser>
          <c:idx val="0"/>
          <c:order val="1"/>
          <c:tx>
            <c:strRef>
              <c:f>'3.グラフデータ'!$C$212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'3.グラフデータ'!$D$212:$H$212</c:f>
              <c:numCache>
                <c:formatCode>#,##0_);[Red]\(#,##0\)</c:formatCode>
                <c:ptCount val="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B6-4557-B201-E0B376500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'3.グラフデータ'!$C$214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'3.グラフデータ'!$D$214:$H$214</c:f>
              <c:numCache>
                <c:formatCode>#,##0_);[Red]\(#,##0\)</c:formatCode>
                <c:ptCount val="5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B6-4557-B201-E0B376500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'3.グラフデータ'!$C$215</c:f>
              <c:strCache>
                <c:ptCount val="1"/>
                <c:pt idx="0">
                  <c:v>女性の割合
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'3.グラフデータ'!$D$211:$H$211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'3.グラフデータ'!$D$215:$H$215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0.66700000000000004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B6-4557-B201-E0B376500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26228398926471735"/>
              <c:y val="2.6122311827956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523073851795034"/>
              <c:y val="2.9922739877275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'3.グラフデータ'!$C$222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'3.グラフデータ'!$D$222:$H$222</c:f>
              <c:numCache>
                <c:formatCode>#,##0_ 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3-4102-931C-DCD408A61593}"/>
            </c:ext>
          </c:extLst>
        </c:ser>
        <c:ser>
          <c:idx val="0"/>
          <c:order val="1"/>
          <c:tx>
            <c:strRef>
              <c:f>'3.グラフデータ'!$C$221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'3.グラフデータ'!$D$221:$H$221</c:f>
              <c:numCache>
                <c:formatCode>#,##0_);[Red]\(#,##0\)</c:formatCode>
                <c:ptCount val="5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3-4102-931C-DCD408A6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'3.グラフデータ'!$C$223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'3.グラフデータ'!$D$223:$H$223</c:f>
              <c:numCache>
                <c:formatCode>#,##0_);[Red]\(#,##0\)</c:formatCode>
                <c:ptCount val="5"/>
                <c:pt idx="0">
                  <c:v>11</c:v>
                </c:pt>
                <c:pt idx="1">
                  <c:v>15</c:v>
                </c:pt>
                <c:pt idx="2">
                  <c:v>13</c:v>
                </c:pt>
                <c:pt idx="3">
                  <c:v>14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3-4102-931C-DCD408A6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'3.グラフデータ'!$C$224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'3.グラフデータ'!$D$220:$H$220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'3.グラフデータ'!$D$224:$H$224</c:f>
              <c:numCache>
                <c:formatCode>0.0%</c:formatCode>
                <c:ptCount val="5"/>
                <c:pt idx="0">
                  <c:v>0.54500000000000004</c:v>
                </c:pt>
                <c:pt idx="1">
                  <c:v>0.53300000000000003</c:v>
                </c:pt>
                <c:pt idx="2">
                  <c:v>0.46200000000000002</c:v>
                </c:pt>
                <c:pt idx="3">
                  <c:v>0.42899999999999999</c:v>
                </c:pt>
                <c:pt idx="4">
                  <c:v>0.54500000000000004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73-4102-931C-DCD408A61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113285903226146"/>
              <c:y val="2.99227264192530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37136250294113"/>
          <c:y val="0.12646930569276366"/>
          <c:w val="0.68008927979518985"/>
          <c:h val="0.496557470465958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'3.グラフデータ'!$C$229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'3.グラフデータ'!$D$229:$H$229</c:f>
              <c:numCache>
                <c:formatCode>#,##0_ </c:formatCode>
                <c:ptCount val="5"/>
                <c:pt idx="0">
                  <c:v>2507</c:v>
                </c:pt>
                <c:pt idx="1">
                  <c:v>2487</c:v>
                </c:pt>
                <c:pt idx="2">
                  <c:v>2724</c:v>
                </c:pt>
                <c:pt idx="3">
                  <c:v>3044</c:v>
                </c:pt>
                <c:pt idx="4">
                  <c:v>3239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8-4B47-84D2-2CC763262727}"/>
            </c:ext>
          </c:extLst>
        </c:ser>
        <c:ser>
          <c:idx val="1"/>
          <c:order val="1"/>
          <c:tx>
            <c:strRef>
              <c:f>'3.グラフデータ'!$C$228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'3.グラフデータ'!$D$228:$H$228</c:f>
              <c:numCache>
                <c:formatCode>#,##0_);[Red]\(#,##0\)</c:formatCode>
                <c:ptCount val="5"/>
                <c:pt idx="0">
                  <c:v>4680</c:v>
                </c:pt>
                <c:pt idx="1">
                  <c:v>4600</c:v>
                </c:pt>
                <c:pt idx="2">
                  <c:v>5132</c:v>
                </c:pt>
                <c:pt idx="3">
                  <c:v>5537</c:v>
                </c:pt>
                <c:pt idx="4">
                  <c:v>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C8-4B47-84D2-2CC76326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'3.グラフデータ'!$C$230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'3.グラフデータ'!$D$230:$H$230</c:f>
              <c:numCache>
                <c:formatCode>#,##0_);[Red]\(#,##0\)</c:formatCode>
                <c:ptCount val="5"/>
                <c:pt idx="0">
                  <c:v>7187</c:v>
                </c:pt>
                <c:pt idx="1">
                  <c:v>7087</c:v>
                </c:pt>
                <c:pt idx="2">
                  <c:v>7856</c:v>
                </c:pt>
                <c:pt idx="3">
                  <c:v>8581</c:v>
                </c:pt>
                <c:pt idx="4">
                  <c:v>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8-4B47-84D2-2CC76326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'3.グラフデータ'!$C$231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'3.グラフデータ'!$D$227:$H$227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'3.グラフデータ'!$D$231:$H$231</c:f>
              <c:numCache>
                <c:formatCode>0.0%</c:formatCode>
                <c:ptCount val="5"/>
                <c:pt idx="0">
                  <c:v>0.34899999999999998</c:v>
                </c:pt>
                <c:pt idx="1">
                  <c:v>0.35099999999999998</c:v>
                </c:pt>
                <c:pt idx="2">
                  <c:v>0.34699999999999998</c:v>
                </c:pt>
                <c:pt idx="3">
                  <c:v>0.35499999999999998</c:v>
                </c:pt>
                <c:pt idx="4">
                  <c:v>0.35799999999999998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C8-4B47-84D2-2CC763262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286396360602869"/>
              <c:y val="2.5917857804396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88611111111111107"/>
              <c:y val="2.992271799358416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4699712154301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'3.グラフデータ'!$C$236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'3.グラフデータ'!$D$236:$H$236</c:f>
              <c:numCache>
                <c:formatCode>#,##0.0_);[Red]\(#,##0.0\)</c:formatCode>
                <c:ptCount val="5"/>
                <c:pt idx="0">
                  <c:v>41.1</c:v>
                </c:pt>
                <c:pt idx="1">
                  <c:v>40.799999999999997</c:v>
                </c:pt>
                <c:pt idx="2">
                  <c:v>45.4</c:v>
                </c:pt>
                <c:pt idx="3">
                  <c:v>50.7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8-4873-8D04-75F0D7659207}"/>
            </c:ext>
          </c:extLst>
        </c:ser>
        <c:ser>
          <c:idx val="1"/>
          <c:order val="1"/>
          <c:tx>
            <c:strRef>
              <c:f>'3.グラフデータ'!$C$235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'3.グラフデータ'!$D$235:$H$235</c:f>
              <c:numCache>
                <c:formatCode>#,##0.0_);[Red]\(#,##0.0\)</c:formatCode>
                <c:ptCount val="5"/>
                <c:pt idx="0">
                  <c:v>76.7</c:v>
                </c:pt>
                <c:pt idx="1">
                  <c:v>75.400000000000006</c:v>
                </c:pt>
                <c:pt idx="2">
                  <c:v>85.5</c:v>
                </c:pt>
                <c:pt idx="3">
                  <c:v>92.3</c:v>
                </c:pt>
                <c:pt idx="4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8-4873-8D04-75F0D765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'3.グラフデータ'!$C$237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'3.グラフデータ'!$D$237:$H$237</c:f>
              <c:numCache>
                <c:formatCode>#,##0.0_);[Red]\(#,##0.0\)</c:formatCode>
                <c:ptCount val="5"/>
                <c:pt idx="0">
                  <c:v>117.80000000000001</c:v>
                </c:pt>
                <c:pt idx="1">
                  <c:v>116.2</c:v>
                </c:pt>
                <c:pt idx="2">
                  <c:v>130.9</c:v>
                </c:pt>
                <c:pt idx="3">
                  <c:v>143</c:v>
                </c:pt>
                <c:pt idx="4">
                  <c:v>150.9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8-4873-8D04-75F0D765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'3.グラフデータ'!$C$238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'3.グラフデータ'!$D$234:$H$234</c:f>
              <c:strCache>
                <c:ptCount val="5"/>
                <c:pt idx="0">
                  <c:v>R1(n=61)</c:v>
                </c:pt>
                <c:pt idx="1">
                  <c:v>R2(n=61)</c:v>
                </c:pt>
                <c:pt idx="2">
                  <c:v>R3(n=60)</c:v>
                </c:pt>
                <c:pt idx="3">
                  <c:v>R4(n=60)</c:v>
                </c:pt>
                <c:pt idx="4">
                  <c:v>R5(n=60)</c:v>
                </c:pt>
              </c:strCache>
            </c:strRef>
          </c:cat>
          <c:val>
            <c:numRef>
              <c:f>'3.グラフデータ'!$D$238:$H$238</c:f>
              <c:numCache>
                <c:formatCode>0.0%</c:formatCode>
                <c:ptCount val="5"/>
                <c:pt idx="0">
                  <c:v>0.34899999999999998</c:v>
                </c:pt>
                <c:pt idx="1">
                  <c:v>0.35099999999999998</c:v>
                </c:pt>
                <c:pt idx="2">
                  <c:v>0.34699999999999998</c:v>
                </c:pt>
                <c:pt idx="3">
                  <c:v>0.35499999999999998</c:v>
                </c:pt>
                <c:pt idx="4">
                  <c:v>0.35799999999999998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D8-4873-8D04-75F0D765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59110236220472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'3.グラフデータ'!$C$244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'3.グラフデータ'!$D$244:$H$244</c:f>
              <c:numCache>
                <c:formatCode>#,##0.0_);[Red]\(#,##0.0\)</c:formatCode>
                <c:ptCount val="5"/>
                <c:pt idx="0">
                  <c:v>10.7</c:v>
                </c:pt>
                <c:pt idx="1">
                  <c:v>13.8</c:v>
                </c:pt>
                <c:pt idx="2">
                  <c:v>14.4</c:v>
                </c:pt>
                <c:pt idx="3">
                  <c:v>15.1</c:v>
                </c:pt>
                <c:pt idx="4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E-4D20-A1C5-522F5EEAD31B}"/>
            </c:ext>
          </c:extLst>
        </c:ser>
        <c:ser>
          <c:idx val="1"/>
          <c:order val="1"/>
          <c:tx>
            <c:strRef>
              <c:f>'3.グラフデータ'!$C$243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'3.グラフデータ'!$D$242:$H$242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'3.グラフデータ'!$D$243:$H$243</c:f>
              <c:numCache>
                <c:formatCode>#,##0.0_);[Red]\(#,##0.0\)</c:formatCode>
                <c:ptCount val="5"/>
                <c:pt idx="0">
                  <c:v>19.3</c:v>
                </c:pt>
                <c:pt idx="1">
                  <c:v>20.7</c:v>
                </c:pt>
                <c:pt idx="2">
                  <c:v>21.3</c:v>
                </c:pt>
                <c:pt idx="3">
                  <c:v>22.5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E-4D20-A1C5-522F5EEA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'3.グラフデータ'!$C$245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'3.グラフデータ'!$D$242:$H$242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'3.グラフデータ'!$D$245:$H$245</c:f>
              <c:numCache>
                <c:formatCode>#,##0.0_);[Red]\(#,##0.0\)</c:formatCode>
                <c:ptCount val="5"/>
                <c:pt idx="0">
                  <c:v>30</c:v>
                </c:pt>
                <c:pt idx="1">
                  <c:v>34.5</c:v>
                </c:pt>
                <c:pt idx="2">
                  <c:v>35.700000000000003</c:v>
                </c:pt>
                <c:pt idx="3">
                  <c:v>37.6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7E-4D20-A1C5-522F5EEA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3"/>
          <c:order val="3"/>
          <c:tx>
            <c:strRef>
              <c:f>'3.グラフデータ'!$C$246</c:f>
              <c:strCache>
                <c:ptCount val="1"/>
                <c:pt idx="0">
                  <c:v>女性の割合(D=B/C)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'3.グラフデータ'!$D$242:$H$242</c:f>
              <c:strCache>
                <c:ptCount val="5"/>
                <c:pt idx="0">
                  <c:v>R1(n=23)</c:v>
                </c:pt>
                <c:pt idx="1">
                  <c:v>R2(n=23)</c:v>
                </c:pt>
                <c:pt idx="2">
                  <c:v>R3(n=23)</c:v>
                </c:pt>
                <c:pt idx="3">
                  <c:v>R4(n=23)</c:v>
                </c:pt>
                <c:pt idx="4">
                  <c:v>R5(n=23)</c:v>
                </c:pt>
              </c:strCache>
            </c:strRef>
          </c:cat>
          <c:val>
            <c:numRef>
              <c:f>'3.グラフデータ'!$D$246:$H$246</c:f>
              <c:numCache>
                <c:formatCode>0.0%</c:formatCode>
                <c:ptCount val="5"/>
                <c:pt idx="0">
                  <c:v>0.35699999999999998</c:v>
                </c:pt>
                <c:pt idx="1">
                  <c:v>0.4</c:v>
                </c:pt>
                <c:pt idx="2">
                  <c:v>0.40300000000000002</c:v>
                </c:pt>
                <c:pt idx="3">
                  <c:v>0.40200000000000002</c:v>
                </c:pt>
                <c:pt idx="4">
                  <c:v>0.41599999999999998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7E-4D20-A1C5-522F5EEAD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0"/>
      </c:valAx>
      <c:valAx>
        <c:axId val="439602744"/>
        <c:scaling>
          <c:orientation val="minMax"/>
          <c:max val="1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51288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51288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1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1</xdr:rowOff>
    </xdr:from>
    <xdr:to>
      <xdr:col>10</xdr:col>
      <xdr:colOff>0</xdr:colOff>
      <xdr:row>43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9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319</xdr:colOff>
      <xdr:row>23</xdr:row>
      <xdr:rowOff>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4</xdr:col>
      <xdr:colOff>910370</xdr:colOff>
      <xdr:row>43</xdr:row>
      <xdr:rowOff>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29</xdr:row>
      <xdr:rowOff>0</xdr:rowOff>
    </xdr:from>
    <xdr:to>
      <xdr:col>9</xdr:col>
      <xdr:colOff>910370</xdr:colOff>
      <xdr:row>42</xdr:row>
      <xdr:rowOff>234399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717</xdr:colOff>
      <xdr:row>49</xdr:row>
      <xdr:rowOff>0</xdr:rowOff>
    </xdr:from>
    <xdr:to>
      <xdr:col>5</xdr:col>
      <xdr:colOff>0</xdr:colOff>
      <xdr:row>63</xdr:row>
      <xdr:rowOff>1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9</xdr:col>
      <xdr:colOff>910370</xdr:colOff>
      <xdr:row>63</xdr:row>
      <xdr:rowOff>1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9</xdr:row>
      <xdr:rowOff>0</xdr:rowOff>
    </xdr:from>
    <xdr:to>
      <xdr:col>5</xdr:col>
      <xdr:colOff>0</xdr:colOff>
      <xdr:row>23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319</xdr:colOff>
      <xdr:row>23</xdr:row>
      <xdr:rowOff>0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4</xdr:col>
      <xdr:colOff>910370</xdr:colOff>
      <xdr:row>43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28</xdr:row>
      <xdr:rowOff>240194</xdr:rowOff>
    </xdr:from>
    <xdr:to>
      <xdr:col>9</xdr:col>
      <xdr:colOff>910370</xdr:colOff>
      <xdr:row>43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717</xdr:colOff>
      <xdr:row>49</xdr:row>
      <xdr:rowOff>0</xdr:rowOff>
    </xdr:from>
    <xdr:to>
      <xdr:col>5</xdr:col>
      <xdr:colOff>0</xdr:colOff>
      <xdr:row>63</xdr:row>
      <xdr:rowOff>1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49</xdr:row>
      <xdr:rowOff>0</xdr:rowOff>
    </xdr:from>
    <xdr:to>
      <xdr:col>9</xdr:col>
      <xdr:colOff>910370</xdr:colOff>
      <xdr:row>63</xdr:row>
      <xdr:rowOff>1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4</xdr:col>
      <xdr:colOff>910370</xdr:colOff>
      <xdr:row>83</xdr:row>
      <xdr:rowOff>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7</xdr:row>
      <xdr:rowOff>0</xdr:rowOff>
    </xdr:from>
    <xdr:to>
      <xdr:col>9</xdr:col>
      <xdr:colOff>916781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5</xdr:col>
      <xdr:colOff>525</xdr:colOff>
      <xdr:row>22</xdr:row>
      <xdr:rowOff>237450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0</xdr:rowOff>
    </xdr:from>
    <xdr:to>
      <xdr:col>10</xdr:col>
      <xdr:colOff>525</xdr:colOff>
      <xdr:row>22</xdr:row>
      <xdr:rowOff>237450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219074</xdr:rowOff>
    </xdr:from>
    <xdr:to>
      <xdr:col>5</xdr:col>
      <xdr:colOff>525</xdr:colOff>
      <xdr:row>44</xdr:row>
      <xdr:rowOff>132674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1590</xdr:colOff>
      <xdr:row>27</xdr:row>
      <xdr:rowOff>0</xdr:rowOff>
    </xdr:from>
    <xdr:to>
      <xdr:col>10</xdr:col>
      <xdr:colOff>0</xdr:colOff>
      <xdr:row>43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F28"/>
  <sheetViews>
    <sheetView tabSelected="1" showOutlineSymbols="0" showWhiteSpace="0" zoomScaleNormal="100" workbookViewId="0"/>
  </sheetViews>
  <sheetFormatPr defaultRowHeight="22.5" customHeight="1" x14ac:dyDescent="0.15"/>
  <cols>
    <col min="1" max="4" width="22" customWidth="1"/>
  </cols>
  <sheetData>
    <row r="1" spans="1:4" ht="22.5" customHeight="1" x14ac:dyDescent="0.15">
      <c r="A1" t="s">
        <v>264</v>
      </c>
    </row>
    <row r="2" spans="1:4" ht="22.5" customHeight="1" x14ac:dyDescent="0.15">
      <c r="A2" t="s">
        <v>461</v>
      </c>
    </row>
    <row r="3" spans="1:4" ht="22.5" customHeight="1" x14ac:dyDescent="0.15">
      <c r="A3" s="6" t="s">
        <v>329</v>
      </c>
      <c r="B3" s="6"/>
      <c r="C3" s="6"/>
      <c r="D3" s="6"/>
    </row>
    <row r="4" spans="1:4" ht="22.5" customHeight="1" x14ac:dyDescent="0.15">
      <c r="A4" s="39" t="s">
        <v>325</v>
      </c>
      <c r="B4" s="39" t="s">
        <v>326</v>
      </c>
      <c r="C4" s="39" t="s">
        <v>327</v>
      </c>
      <c r="D4" s="39" t="s">
        <v>328</v>
      </c>
    </row>
    <row r="5" spans="1:4" ht="22.5" customHeight="1" x14ac:dyDescent="0.15">
      <c r="A5" s="297" t="s">
        <v>462</v>
      </c>
      <c r="B5" s="297" t="s">
        <v>469</v>
      </c>
      <c r="C5" s="297" t="s">
        <v>477</v>
      </c>
      <c r="D5" s="297" t="s">
        <v>485</v>
      </c>
    </row>
    <row r="6" spans="1:4" ht="22.5" customHeight="1" x14ac:dyDescent="0.15">
      <c r="A6" s="298"/>
      <c r="B6" s="298"/>
      <c r="C6" s="298"/>
      <c r="D6" s="298"/>
    </row>
    <row r="7" spans="1:4" ht="22.5" customHeight="1" x14ac:dyDescent="0.15">
      <c r="A7" s="297" t="s">
        <v>492</v>
      </c>
      <c r="B7" s="297" t="s">
        <v>470</v>
      </c>
      <c r="C7" s="297" t="s">
        <v>478</v>
      </c>
      <c r="D7" s="297" t="s">
        <v>486</v>
      </c>
    </row>
    <row r="8" spans="1:4" ht="22.5" customHeight="1" x14ac:dyDescent="0.15">
      <c r="A8" s="298"/>
      <c r="B8" s="298"/>
      <c r="C8" s="298"/>
      <c r="D8" s="298"/>
    </row>
    <row r="9" spans="1:4" ht="22.5" customHeight="1" x14ac:dyDescent="0.15">
      <c r="A9" s="297" t="s">
        <v>463</v>
      </c>
      <c r="B9" s="297" t="s">
        <v>471</v>
      </c>
      <c r="C9" s="297" t="s">
        <v>479</v>
      </c>
      <c r="D9" s="306"/>
    </row>
    <row r="10" spans="1:4" ht="22.5" customHeight="1" x14ac:dyDescent="0.15">
      <c r="A10" s="298"/>
      <c r="B10" s="298"/>
      <c r="C10" s="298"/>
      <c r="D10" s="307"/>
    </row>
    <row r="12" spans="1:4" ht="22.5" customHeight="1" x14ac:dyDescent="0.15">
      <c r="A12" s="308" t="s">
        <v>330</v>
      </c>
      <c r="B12" s="308"/>
    </row>
    <row r="13" spans="1:4" ht="22.5" customHeight="1" x14ac:dyDescent="0.15">
      <c r="A13" s="299" t="s">
        <v>493</v>
      </c>
      <c r="B13" s="299"/>
    </row>
    <row r="14" spans="1:4" ht="22.5" customHeight="1" x14ac:dyDescent="0.15">
      <c r="A14" s="299" t="s">
        <v>494</v>
      </c>
      <c r="B14" s="299"/>
    </row>
    <row r="15" spans="1:4" ht="22.5" customHeight="1" x14ac:dyDescent="0.15">
      <c r="A15" s="299" t="s">
        <v>495</v>
      </c>
      <c r="B15" s="299"/>
    </row>
    <row r="17" spans="1:6" ht="22.5" customHeight="1" x14ac:dyDescent="0.15">
      <c r="A17" s="101" t="s">
        <v>331</v>
      </c>
      <c r="B17" s="101"/>
      <c r="C17" s="101"/>
      <c r="D17" s="101"/>
    </row>
    <row r="18" spans="1:6" ht="22.5" customHeight="1" x14ac:dyDescent="0.15">
      <c r="A18" s="104" t="s">
        <v>325</v>
      </c>
      <c r="B18" s="104" t="s">
        <v>326</v>
      </c>
      <c r="C18" s="104" t="s">
        <v>327</v>
      </c>
      <c r="D18" s="104" t="s">
        <v>328</v>
      </c>
    </row>
    <row r="19" spans="1:6" ht="22.5" customHeight="1" x14ac:dyDescent="0.15">
      <c r="A19" s="105" t="s">
        <v>464</v>
      </c>
      <c r="B19" s="105" t="s">
        <v>472</v>
      </c>
      <c r="C19" s="105" t="s">
        <v>480</v>
      </c>
      <c r="D19" s="105" t="s">
        <v>487</v>
      </c>
    </row>
    <row r="20" spans="1:6" ht="22.5" customHeight="1" x14ac:dyDescent="0.15">
      <c r="A20" s="105" t="s">
        <v>465</v>
      </c>
      <c r="B20" s="105" t="s">
        <v>473</v>
      </c>
      <c r="C20" s="105" t="s">
        <v>481</v>
      </c>
      <c r="D20" s="105" t="s">
        <v>488</v>
      </c>
    </row>
    <row r="21" spans="1:6" ht="22.5" customHeight="1" x14ac:dyDescent="0.15">
      <c r="A21" s="105" t="s">
        <v>466</v>
      </c>
      <c r="B21" s="105" t="s">
        <v>474</v>
      </c>
      <c r="C21" s="105" t="s">
        <v>482</v>
      </c>
      <c r="D21" s="105" t="s">
        <v>489</v>
      </c>
    </row>
    <row r="22" spans="1:6" ht="22.5" customHeight="1" x14ac:dyDescent="0.15">
      <c r="A22" s="105" t="s">
        <v>467</v>
      </c>
      <c r="B22" s="105" t="s">
        <v>475</v>
      </c>
      <c r="C22" s="105" t="s">
        <v>483</v>
      </c>
      <c r="D22" s="105" t="s">
        <v>490</v>
      </c>
    </row>
    <row r="23" spans="1:6" ht="22.5" customHeight="1" x14ac:dyDescent="0.15">
      <c r="A23" s="105" t="s">
        <v>468</v>
      </c>
      <c r="B23" s="105" t="s">
        <v>476</v>
      </c>
      <c r="C23" s="105" t="s">
        <v>484</v>
      </c>
      <c r="D23" s="105" t="s">
        <v>491</v>
      </c>
    </row>
    <row r="25" spans="1:6" ht="22.5" customHeight="1" x14ac:dyDescent="0.15">
      <c r="A25" s="5" t="s">
        <v>452</v>
      </c>
      <c r="B25" s="5"/>
      <c r="C25" s="5"/>
      <c r="D25" s="5"/>
    </row>
    <row r="26" spans="1:6" ht="22.5" customHeight="1" x14ac:dyDescent="0.15">
      <c r="A26" s="300" t="s">
        <v>453</v>
      </c>
      <c r="B26" s="301"/>
      <c r="C26" s="301"/>
      <c r="D26" s="302"/>
    </row>
    <row r="27" spans="1:6" ht="22.5" customHeight="1" x14ac:dyDescent="0.15">
      <c r="A27" s="303"/>
      <c r="B27" s="304"/>
      <c r="C27" s="304"/>
      <c r="D27" s="305"/>
    </row>
    <row r="28" spans="1:6" ht="22.5" customHeight="1" x14ac:dyDescent="0.15">
      <c r="F28" s="108"/>
    </row>
  </sheetData>
  <mergeCells count="17">
    <mergeCell ref="A14:B14"/>
    <mergeCell ref="A15:B15"/>
    <mergeCell ref="A26:D27"/>
    <mergeCell ref="C9:C10"/>
    <mergeCell ref="D9:D10"/>
    <mergeCell ref="A9:A10"/>
    <mergeCell ref="B9:B10"/>
    <mergeCell ref="A12:B12"/>
    <mergeCell ref="A13:B13"/>
    <mergeCell ref="C5:C6"/>
    <mergeCell ref="D5:D6"/>
    <mergeCell ref="A7:A8"/>
    <mergeCell ref="B7:B8"/>
    <mergeCell ref="C7:C8"/>
    <mergeCell ref="D7:D8"/>
    <mergeCell ref="A5:A6"/>
    <mergeCell ref="B5:B6"/>
  </mergeCells>
  <phoneticPr fontId="1"/>
  <hyperlinks>
    <hyperlink ref="A13" location="'1.グラフデータ'!A1" display="1.グラフデータ" xr:uid="{00000000-0004-0000-0000-000000000000}"/>
    <hyperlink ref="A14" location="'1.経年データ（学部単位）'!A1" display="1.経年データ（学部単位）" xr:uid="{00000000-0004-0000-0000-000002000000}"/>
    <hyperlink ref="A15" location="'1.経年データ（専攻単位）'!A1" display="1.経年データ（専攻単位）" xr:uid="{00000000-0004-0000-0000-000003000000}"/>
    <hyperlink ref="A19" location="'3-1.2019'!A1" display="3-1.2019" xr:uid="{00000000-0004-0000-0000-000006000000}"/>
    <hyperlink ref="A20" location="'3-1.2020'!A1" display="3-1.2020" xr:uid="{00000000-0004-0000-0000-000007000000}"/>
    <hyperlink ref="A21" location="'3-1.2021'!A1" display="3-1.2021" xr:uid="{00000000-0004-0000-0000-000008000000}"/>
    <hyperlink ref="B19" location="'3-2.2019'!A1" display="3-2.2019" xr:uid="{00000000-0004-0000-0000-00000B000000}"/>
    <hyperlink ref="B20" location="'3-2.2020'!A1" display="3-2.2020" xr:uid="{00000000-0004-0000-0000-00000C000000}"/>
    <hyperlink ref="B21" location="'3-2.2021'!A1" display="3-2.2021" xr:uid="{00000000-0004-0000-0000-00000D000000}"/>
    <hyperlink ref="C19" location="'3-3.2019'!A1" display="3-3.2019" xr:uid="{00000000-0004-0000-0000-000010000000}"/>
    <hyperlink ref="C20" location="'3-3.2020'!A1" display="3-3.2020" xr:uid="{00000000-0004-0000-0000-000011000000}"/>
    <hyperlink ref="C21" location="'3-3.2021'!A1" display="3-3.2021" xr:uid="{00000000-0004-0000-0000-000012000000}"/>
    <hyperlink ref="D19" location="'3-4.2019'!A1" display="3-4.2019" xr:uid="{00000000-0004-0000-0000-000015000000}"/>
    <hyperlink ref="D20" location="'3-4.2020'!A1" display="3-4.2020" xr:uid="{00000000-0004-0000-0000-000016000000}"/>
    <hyperlink ref="D21" location="'3-4.2021'!A1" display="3-4.2021" xr:uid="{00000000-0004-0000-0000-000017000000}"/>
    <hyperlink ref="A5" location="'1-1-1.学士課程'!A1" display="1-1-1.学士課程" xr:uid="{00000000-0004-0000-0000-000018000000}"/>
    <hyperlink ref="A7" location="'1-1-2.学士課程(平均)'!Print_Area" display="1-1-2.学士課程（平均）" xr:uid="{00000000-0004-0000-0000-000019000000}"/>
    <hyperlink ref="A9" location="'1-1-3.学士課程(学部別)'!Print_Area" display="1-1-3.学士課程（学部別）" xr:uid="{00000000-0004-0000-0000-00001A000000}"/>
    <hyperlink ref="B5" location="'1-2-1.修士課程'!Print_Area" display="1-2-1.修士課程" xr:uid="{00000000-0004-0000-0000-00001B000000}"/>
    <hyperlink ref="B7" location="'1-2-2.修士課程(平均)'!Print_Area" display="1-2-2.修士課程（平均）" xr:uid="{00000000-0004-0000-0000-00001C000000}"/>
    <hyperlink ref="B9" location="'1-2-3.修士課程（専攻別）'!Print_Area" display="1-2-3.修士課程（専攻別）" xr:uid="{00000000-0004-0000-0000-00001D000000}"/>
    <hyperlink ref="C5" location="'1-3-1.博士課程'!Print_Area" display="1-3-1.博士課程" xr:uid="{00000000-0004-0000-0000-00001E000000}"/>
    <hyperlink ref="C7" location="'1-3-2.博士課程(平均)'!Print_Area" display="1-3-2.博士課程（平均）" xr:uid="{00000000-0004-0000-0000-00001F000000}"/>
    <hyperlink ref="C9" location="'1-3-3.博士課程（専攻別）'!Print_Area" display="1-3-3.博士課程（専攻別）" xr:uid="{00000000-0004-0000-0000-000020000000}"/>
    <hyperlink ref="D5" location="'1-4-1.専門職学位課程'!Print_Area" display="1-4-1.専門職学位課程" xr:uid="{00000000-0004-0000-0000-000021000000}"/>
    <hyperlink ref="D7" location="'1-4-2.専門職学位課程(平均)'!Print_Area" display="1-4-2.専門職学位課程（平均）" xr:uid="{00000000-0004-0000-0000-000022000000}"/>
    <hyperlink ref="A22" location="'3-1.2022'!A1" display="3-1.2022" xr:uid="{00000000-0004-0000-0000-000023000000}"/>
    <hyperlink ref="B22" location="'3-2.2022'!A1" display="3-2.2022" xr:uid="{00000000-0004-0000-0000-000024000000}"/>
    <hyperlink ref="C22" location="'3-3.2022'!A1" display="3-3.2022" xr:uid="{00000000-0004-0000-0000-000025000000}"/>
    <hyperlink ref="D22" location="'3-4.2022'!A1" display="3-4.2022" xr:uid="{00000000-0004-0000-0000-000026000000}"/>
    <hyperlink ref="A23" location="'3-1.2023'!A1" display="3-1.2023" xr:uid="{C0B10915-C294-4550-864A-034818047946}"/>
    <hyperlink ref="B23" location="'3-2.2023'!A1" display="3-2.2023" xr:uid="{4C1CFF3C-CE39-4088-BBD9-7486187727B2}"/>
    <hyperlink ref="C23" location="'3-3.2023'!A1" display="3-3.2023" xr:uid="{4AAFC065-10D5-4120-BDEE-38346BD9ACB0}"/>
    <hyperlink ref="D23" location="'3-4.2023'!A1" display="3-4.2023" xr:uid="{AA0EDA7D-2E11-45CC-A8EC-19BC6585BCA5}"/>
    <hyperlink ref="A5:A6" location="'3-1-1.学士課程'!A1" display="3-1-1.学士課程" xr:uid="{9C3759EC-AA2B-4577-9EB2-58AF73CAC43F}"/>
    <hyperlink ref="A7:A8" location="'3-1-2.学士課程(平均)'!A1" display="3-1-2.学士課程（平均）" xr:uid="{E4155E6C-A7FC-4F8E-A102-79A4DEA7B002}"/>
    <hyperlink ref="A9:A10" location="'3-1-3.学士課程(学部別)'!A1" display="3-1-3.学士課程（学部別）" xr:uid="{D3FFA374-596D-4FE0-90D8-71D7248A6ACA}"/>
    <hyperlink ref="B5:B6" location="'3-2-1.修士課程'!A1" display="3-2-1.修士課程" xr:uid="{4E4FB082-5BA9-4758-B265-1270F8578FD4}"/>
    <hyperlink ref="B7:B8" location="'3-2-2.修士課程(平均)'!A1" display="3-2-2.修士課程（平均）" xr:uid="{5CE23C2C-1E18-4979-A5A6-1ED1F9B4F4A7}"/>
    <hyperlink ref="B9:B10" location="'3-2-3.修士課程（専攻別）'!A1" display="3-2-3.修士課程（専攻別）" xr:uid="{E28D8287-D29F-4EE8-8070-ED0026121083}"/>
    <hyperlink ref="C5:C6" location="'3-3-1.博士課程'!A1" display="3-3-1.博士課程" xr:uid="{57C535FE-7189-4078-A6AB-A04930A6A72B}"/>
    <hyperlink ref="C7:C8" location="'3-3-2.博士課程(平均)'!A1" display="3-3-2.博士課程（平均）" xr:uid="{E5A29BFB-FF03-4D7E-974B-4D2A52EFE226}"/>
    <hyperlink ref="C9:C10" location="'3-3-3.博士課程（専攻別）'!A1" display="3-3-3.博士課程（専攻別）" xr:uid="{05D17731-1366-4362-838D-72AF82CBDBFF}"/>
    <hyperlink ref="D5:D6" location="'3-4-1.専門職学位課程'!A1" display="3-4-1.専門職学位課程" xr:uid="{2BE7C9E3-AC01-4D4E-8452-97FD8BA07E78}"/>
    <hyperlink ref="D7:D8" location="'3-4-2.専門職学位課程(平均)'!A1" display="3-4-2.専門職学位課程（平均）" xr:uid="{8AF50224-512F-45AB-A8D9-DAFFC55C40EF}"/>
    <hyperlink ref="A13:B13" location="'3.グラフデータ'!A1" display="3.グラフデータ" xr:uid="{586BF9AD-00FF-48E9-8E84-B3B7527C9268}"/>
    <hyperlink ref="A14:B14" location="'3.経年データ（学部単位）'!A1" display="3.経年データ（学部単位）" xr:uid="{D0A86C21-D326-4E04-8292-3DA43CE02EF2}"/>
    <hyperlink ref="A15:B15" location="'3.経年データ（専攻単位）'!A1" display="3.経年データ（専攻単位）" xr:uid="{A4FF105B-F492-47DC-AC55-90350E1246C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R57"/>
  <sheetViews>
    <sheetView showOutlineSymbols="0" showWhiteSpace="0" zoomScaleNormal="100" workbookViewId="0">
      <selection activeCell="F3" sqref="F3"/>
    </sheetView>
  </sheetViews>
  <sheetFormatPr defaultRowHeight="13.5" x14ac:dyDescent="0.15"/>
  <cols>
    <col min="1" max="1" width="0.625" style="14" customWidth="1"/>
    <col min="2" max="2" width="11.625" style="14" customWidth="1"/>
    <col min="3" max="3" width="11.25" style="14" customWidth="1"/>
    <col min="4" max="4" width="10" style="14" customWidth="1"/>
    <col min="5" max="5" width="12" style="14" customWidth="1"/>
    <col min="6" max="6" width="2.875" style="14" customWidth="1"/>
    <col min="7" max="7" width="11.625" style="14" customWidth="1"/>
    <col min="8" max="8" width="11.25" style="14" customWidth="1"/>
    <col min="9" max="9" width="10" style="14" customWidth="1"/>
    <col min="10" max="10" width="12" style="14" customWidth="1"/>
    <col min="11" max="11" width="0.625" style="14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8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L1" s="76" t="s">
        <v>265</v>
      </c>
    </row>
    <row r="2" spans="1:18" ht="24" customHeight="1" x14ac:dyDescent="0.15">
      <c r="A2" s="3" t="s">
        <v>273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/>
      <c r="B3" s="3" t="s">
        <v>278</v>
      </c>
      <c r="C3" s="3"/>
      <c r="D3"/>
      <c r="E3"/>
      <c r="F3"/>
      <c r="G3"/>
      <c r="H3"/>
      <c r="I3"/>
      <c r="J3"/>
    </row>
    <row r="4" spans="1:18" x14ac:dyDescent="0.15">
      <c r="A4" s="3"/>
      <c r="B4" s="12"/>
      <c r="C4" s="12"/>
      <c r="D4" s="12"/>
      <c r="E4" s="12"/>
      <c r="F4" s="12"/>
      <c r="G4" s="12"/>
      <c r="H4" s="12"/>
      <c r="I4" s="12"/>
      <c r="J4" s="12"/>
    </row>
    <row r="5" spans="1:18" ht="18" customHeight="1" x14ac:dyDescent="0.15">
      <c r="B5" s="13" t="s">
        <v>2</v>
      </c>
      <c r="C5" s="7"/>
      <c r="D5" s="7"/>
      <c r="E5" s="7"/>
      <c r="F5" s="7"/>
      <c r="G5" s="7"/>
      <c r="H5" s="7"/>
      <c r="I5" s="7"/>
      <c r="J5" s="7"/>
    </row>
    <row r="6" spans="1:18" s="9" customFormat="1" ht="17.25" customHeight="1" x14ac:dyDescent="0.15">
      <c r="A6" s="82"/>
      <c r="B6" s="311" t="s">
        <v>496</v>
      </c>
      <c r="C6" s="81" t="s">
        <v>272</v>
      </c>
      <c r="D6" s="102">
        <f>AVERAGE('3.グラフデータ'!D9:H9)</f>
        <v>3792.6</v>
      </c>
      <c r="E6" s="309" t="str">
        <f>'3.グラフデータ'!AD9</f>
        <v>減少傾向⤵</v>
      </c>
      <c r="F6" s="79"/>
      <c r="G6" s="313" t="s">
        <v>497</v>
      </c>
      <c r="H6" s="81" t="s">
        <v>272</v>
      </c>
      <c r="I6" s="99">
        <f>AVERAGE('3.グラフデータ'!D10:H10)</f>
        <v>0.43579999999999997</v>
      </c>
      <c r="J6" s="309" t="str">
        <f>'3.グラフデータ'!AD10</f>
        <v>同程度で推移</v>
      </c>
      <c r="K6" s="14"/>
    </row>
    <row r="7" spans="1:18" s="9" customFormat="1" ht="17.25" customHeight="1" x14ac:dyDescent="0.15">
      <c r="A7" s="82"/>
      <c r="B7" s="312"/>
      <c r="C7" s="83" t="s">
        <v>274</v>
      </c>
      <c r="D7" s="103">
        <f>'3.グラフデータ'!H9-'3.グラフデータ'!D9</f>
        <v>-1118</v>
      </c>
      <c r="E7" s="310"/>
      <c r="F7" s="79"/>
      <c r="G7" s="314"/>
      <c r="H7" s="83" t="s">
        <v>274</v>
      </c>
      <c r="I7" s="85">
        <f>'3.グラフデータ'!H10-'3.グラフデータ'!D10</f>
        <v>-3.0000000000000027E-3</v>
      </c>
      <c r="J7" s="310"/>
      <c r="K7" s="14"/>
    </row>
    <row r="8" spans="1:18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L8" s="9"/>
      <c r="N8" s="9"/>
      <c r="O8" s="9"/>
      <c r="P8" s="9"/>
      <c r="Q8" s="9"/>
      <c r="R8" s="9"/>
    </row>
    <row r="9" spans="1:18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L9" s="9"/>
      <c r="N9" s="9"/>
      <c r="O9" s="9"/>
      <c r="P9" s="9"/>
      <c r="Q9" s="9"/>
      <c r="R9" s="9"/>
    </row>
    <row r="10" spans="1:18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L10" s="9"/>
      <c r="M10" s="9"/>
      <c r="N10" s="9"/>
      <c r="O10" s="9"/>
      <c r="P10" s="9"/>
      <c r="Q10" s="9"/>
      <c r="R10" s="9"/>
    </row>
    <row r="11" spans="1:18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L11" s="9"/>
      <c r="M11" s="9"/>
      <c r="N11" s="9"/>
      <c r="O11" s="9"/>
      <c r="P11" s="9"/>
      <c r="Q11" s="9"/>
      <c r="R11" s="9"/>
    </row>
    <row r="12" spans="1:18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L12" s="9"/>
      <c r="M12" s="9"/>
      <c r="N12" s="9"/>
      <c r="O12" s="9"/>
      <c r="P12" s="9"/>
      <c r="Q12" s="9"/>
      <c r="R12" s="9"/>
    </row>
    <row r="13" spans="1:18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L13" s="9"/>
      <c r="M13" s="9"/>
      <c r="N13" s="9"/>
      <c r="O13" s="9"/>
      <c r="P13" s="9"/>
      <c r="Q13" s="9"/>
      <c r="R13" s="9"/>
    </row>
    <row r="14" spans="1:18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L14" s="9"/>
      <c r="M14" s="9"/>
      <c r="N14" s="9"/>
      <c r="O14" s="9"/>
      <c r="P14" s="9"/>
      <c r="Q14" s="9"/>
      <c r="R14" s="9"/>
    </row>
    <row r="15" spans="1:18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L15" s="9"/>
      <c r="M15" s="9"/>
      <c r="N15" s="9"/>
      <c r="O15" s="9"/>
      <c r="P15" s="9"/>
      <c r="Q15" s="9"/>
      <c r="R15" s="9"/>
    </row>
    <row r="16" spans="1:18" ht="18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L16" s="9"/>
      <c r="M16" s="9"/>
      <c r="N16" s="9"/>
      <c r="O16" s="9"/>
      <c r="P16" s="9"/>
      <c r="Q16" s="9"/>
      <c r="R16" s="9"/>
    </row>
    <row r="17" spans="1:18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L17" s="9"/>
      <c r="M17" s="9"/>
      <c r="N17" s="9"/>
      <c r="O17" s="9"/>
      <c r="P17" s="9"/>
      <c r="Q17" s="9"/>
      <c r="R17" s="9"/>
    </row>
    <row r="18" spans="1:18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L18" s="9"/>
      <c r="M18" s="9"/>
      <c r="N18" s="9"/>
      <c r="O18" s="9"/>
      <c r="P18" s="9"/>
      <c r="Q18" s="9"/>
      <c r="R18" s="9"/>
    </row>
    <row r="19" spans="1:18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L19" s="9"/>
      <c r="M19" s="9"/>
      <c r="N19" s="9"/>
      <c r="O19" s="9"/>
      <c r="P19" s="9"/>
      <c r="Q19" s="9"/>
      <c r="R19" s="9"/>
    </row>
    <row r="20" spans="1:18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L20" s="9"/>
      <c r="M20" s="9"/>
      <c r="N20" s="9"/>
      <c r="O20" s="9"/>
      <c r="P20" s="9"/>
      <c r="Q20" s="9"/>
      <c r="R20" s="9"/>
    </row>
    <row r="21" spans="1:18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L21" s="9"/>
      <c r="M21" s="9"/>
      <c r="N21" s="9"/>
      <c r="O21" s="9"/>
      <c r="P21" s="9"/>
      <c r="Q21" s="9"/>
      <c r="R21" s="9"/>
    </row>
    <row r="22" spans="1:18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L22" s="9"/>
      <c r="M22" s="9"/>
      <c r="N22" s="9"/>
      <c r="O22" s="9"/>
      <c r="P22" s="9"/>
      <c r="Q22" s="9"/>
      <c r="R22" s="9"/>
    </row>
    <row r="23" spans="1:18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L23" s="9"/>
      <c r="M23" s="9"/>
      <c r="N23" s="9"/>
      <c r="O23" s="9"/>
      <c r="P23" s="9"/>
      <c r="Q23" s="9"/>
      <c r="R23" s="9"/>
    </row>
    <row r="24" spans="1:18" s="9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14"/>
    </row>
    <row r="25" spans="1:18" ht="18" customHeight="1" x14ac:dyDescent="0.15">
      <c r="B25" s="13" t="s">
        <v>266</v>
      </c>
      <c r="C25" s="7"/>
      <c r="D25" s="7"/>
      <c r="E25" s="7"/>
      <c r="F25" s="7"/>
      <c r="G25" s="7"/>
      <c r="H25" s="7"/>
      <c r="I25" s="7"/>
      <c r="J25" s="7"/>
    </row>
    <row r="26" spans="1:18" s="9" customFormat="1" ht="17.25" customHeight="1" x14ac:dyDescent="0.15">
      <c r="A26" s="82"/>
      <c r="B26" s="311" t="s">
        <v>496</v>
      </c>
      <c r="C26" s="81" t="s">
        <v>272</v>
      </c>
      <c r="D26" s="102">
        <f>AVERAGE('3.グラフデータ'!D16:H16)</f>
        <v>359074.2</v>
      </c>
      <c r="E26" s="309" t="str">
        <f>'3.グラフデータ'!AD16</f>
        <v>減少傾向⤵</v>
      </c>
      <c r="F26" s="79"/>
      <c r="G26" s="313" t="s">
        <v>497</v>
      </c>
      <c r="H26" s="81" t="s">
        <v>272</v>
      </c>
      <c r="I26" s="99">
        <f>AVERAGE('3.グラフデータ'!D17:H17)</f>
        <v>0.37160000000000004</v>
      </c>
      <c r="J26" s="309" t="str">
        <f>'3.グラフデータ'!AD17</f>
        <v>同程度で推移</v>
      </c>
      <c r="K26" s="14"/>
    </row>
    <row r="27" spans="1:18" s="9" customFormat="1" ht="17.25" customHeight="1" x14ac:dyDescent="0.15">
      <c r="A27" s="82"/>
      <c r="B27" s="312"/>
      <c r="C27" s="83" t="s">
        <v>274</v>
      </c>
      <c r="D27" s="103">
        <f>'3.グラフデータ'!H16-'3.グラフデータ'!D16</f>
        <v>-33873</v>
      </c>
      <c r="E27" s="310"/>
      <c r="F27" s="79"/>
      <c r="G27" s="314"/>
      <c r="H27" s="83" t="s">
        <v>274</v>
      </c>
      <c r="I27" s="85">
        <f>'3.グラフデータ'!H17-'3.グラフデータ'!D17</f>
        <v>1.0000000000000009E-2</v>
      </c>
      <c r="J27" s="310"/>
      <c r="K27" s="14"/>
    </row>
    <row r="28" spans="1:18" ht="18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L28" s="9"/>
      <c r="M28" s="9"/>
      <c r="N28" s="9"/>
      <c r="O28" s="9"/>
      <c r="P28" s="9"/>
      <c r="Q28" s="9"/>
      <c r="R28" s="9"/>
    </row>
    <row r="29" spans="1:18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L29" s="9"/>
      <c r="M29" s="9"/>
      <c r="N29" s="9"/>
      <c r="O29" s="9"/>
      <c r="P29" s="9"/>
      <c r="Q29" s="9"/>
      <c r="R29" s="9"/>
    </row>
    <row r="30" spans="1:18" ht="18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L30" s="9"/>
      <c r="M30" s="9"/>
      <c r="N30" s="9"/>
      <c r="O30" s="9"/>
      <c r="P30" s="9"/>
      <c r="Q30" s="9"/>
      <c r="R30" s="9"/>
    </row>
    <row r="31" spans="1:18" ht="18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L31" s="9"/>
      <c r="M31" s="9"/>
      <c r="N31" s="9"/>
      <c r="O31" s="9"/>
      <c r="P31" s="9"/>
      <c r="Q31" s="9"/>
      <c r="R31" s="9"/>
    </row>
    <row r="32" spans="1:18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L32" s="9"/>
      <c r="M32" s="9"/>
      <c r="N32" s="9"/>
      <c r="O32" s="9"/>
      <c r="P32" s="9"/>
      <c r="Q32" s="9"/>
      <c r="R32" s="9"/>
    </row>
    <row r="33" spans="1:18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L33" s="9"/>
      <c r="M33" s="9"/>
      <c r="N33" s="9"/>
      <c r="O33" s="9"/>
      <c r="P33" s="9"/>
      <c r="Q33" s="9"/>
      <c r="R33" s="9"/>
    </row>
    <row r="34" spans="1:18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L34" s="9"/>
      <c r="M34" s="9"/>
      <c r="N34" s="9"/>
      <c r="O34" s="9"/>
      <c r="P34" s="9"/>
      <c r="Q34" s="9"/>
      <c r="R34" s="9"/>
    </row>
    <row r="35" spans="1:18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L35" s="9"/>
      <c r="M35" s="9"/>
      <c r="N35" s="9"/>
      <c r="O35" s="9"/>
      <c r="P35" s="9"/>
      <c r="Q35" s="9"/>
      <c r="R35" s="9"/>
    </row>
    <row r="36" spans="1:18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L36" s="9"/>
      <c r="M36" s="9"/>
      <c r="N36" s="9"/>
      <c r="O36" s="9"/>
      <c r="P36" s="9"/>
      <c r="Q36" s="9"/>
      <c r="R36" s="9"/>
    </row>
    <row r="37" spans="1:18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L37" s="9"/>
      <c r="M37" s="9"/>
      <c r="N37" s="9"/>
      <c r="O37" s="9"/>
      <c r="P37" s="9"/>
      <c r="Q37" s="9"/>
      <c r="R37" s="9"/>
    </row>
    <row r="38" spans="1:18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L38" s="9"/>
      <c r="M38" s="9"/>
      <c r="N38" s="9"/>
      <c r="O38" s="9"/>
      <c r="P38" s="9"/>
      <c r="Q38" s="9"/>
      <c r="R38" s="9"/>
    </row>
    <row r="39" spans="1:18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L39" s="9"/>
      <c r="M39" s="9"/>
      <c r="N39" s="9"/>
      <c r="O39" s="9"/>
      <c r="P39" s="9"/>
      <c r="Q39" s="9"/>
      <c r="R39" s="9"/>
    </row>
    <row r="40" spans="1:18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L40" s="9"/>
      <c r="M40" s="9"/>
      <c r="N40" s="9"/>
      <c r="O40" s="9"/>
      <c r="P40" s="9"/>
      <c r="Q40" s="9"/>
      <c r="R40" s="9"/>
    </row>
    <row r="41" spans="1:18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L41" s="9"/>
      <c r="M41" s="9"/>
      <c r="N41" s="9"/>
      <c r="O41" s="9"/>
      <c r="P41" s="9"/>
      <c r="Q41" s="9"/>
      <c r="R41" s="9"/>
    </row>
    <row r="42" spans="1:18" ht="18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L42" s="9"/>
      <c r="M42" s="9"/>
      <c r="N42" s="9"/>
      <c r="O42" s="9"/>
      <c r="P42" s="9"/>
      <c r="Q42" s="9"/>
      <c r="R42" s="9"/>
    </row>
    <row r="43" spans="1:18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L43" s="9"/>
      <c r="M43" s="9"/>
      <c r="N43" s="9"/>
      <c r="O43" s="9"/>
      <c r="P43" s="9"/>
      <c r="Q43" s="9"/>
      <c r="R43" s="9"/>
    </row>
    <row r="44" spans="1:18" ht="5.2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L44" s="9"/>
      <c r="M44" s="9"/>
      <c r="N44" s="9"/>
      <c r="O44" s="9"/>
      <c r="P44" s="9"/>
      <c r="Q44" s="9"/>
      <c r="R44" s="9"/>
    </row>
    <row r="45" spans="1:18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8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8" x14ac:dyDescent="0.15">
      <c r="A47" s="78"/>
      <c r="B47" s="78"/>
      <c r="C47" s="78"/>
      <c r="D47" s="78"/>
      <c r="E47" s="78"/>
      <c r="F47" s="78"/>
      <c r="G47" s="78"/>
      <c r="H47" s="78"/>
      <c r="I47" s="78"/>
      <c r="J47" s="78"/>
    </row>
    <row r="48" spans="1:18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</row>
    <row r="49" spans="1:11" x14ac:dyDescent="0.15">
      <c r="A49" s="78"/>
      <c r="B49" s="78"/>
      <c r="C49" s="78"/>
      <c r="D49" s="78"/>
      <c r="E49" s="78"/>
      <c r="F49" s="78"/>
      <c r="G49" s="78"/>
      <c r="H49" s="78"/>
      <c r="I49" s="78"/>
      <c r="J49" s="78"/>
    </row>
    <row r="50" spans="1:1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</row>
    <row r="51" spans="1:1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</row>
    <row r="52" spans="1:1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x14ac:dyDescent="0.1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</row>
  </sheetData>
  <mergeCells count="8">
    <mergeCell ref="J6:J7"/>
    <mergeCell ref="J26:J27"/>
    <mergeCell ref="B6:B7"/>
    <mergeCell ref="E6:E7"/>
    <mergeCell ref="G6:G7"/>
    <mergeCell ref="B26:B27"/>
    <mergeCell ref="E26:E27"/>
    <mergeCell ref="G26:G27"/>
  </mergeCells>
  <phoneticPr fontId="1"/>
  <conditionalFormatting sqref="E26:E27">
    <cfRule type="containsText" dxfId="651" priority="9" operator="containsText" text="最新年度のみ減少">
      <formula>NOT(ISERROR(SEARCH("最新年度のみ減少",E26)))</formula>
    </cfRule>
    <cfRule type="containsText" dxfId="650" priority="10" operator="containsText" text="最新年度のみ増加">
      <formula>NOT(ISERROR(SEARCH("最新年度のみ増加",E26)))</formula>
    </cfRule>
  </conditionalFormatting>
  <conditionalFormatting sqref="E26">
    <cfRule type="containsText" dxfId="649" priority="11" operator="containsText" text="―">
      <formula>NOT(ISERROR(SEARCH("―",E26)))</formula>
    </cfRule>
    <cfRule type="containsText" dxfId="648" priority="12" operator="containsText" text="隔年で">
      <formula>NOT(ISERROR(SEARCH("隔年で",E26)))</formula>
    </cfRule>
    <cfRule type="containsText" dxfId="647" priority="13" operator="containsText" text="年度により">
      <formula>NOT(ISERROR(SEARCH("年度により",E26)))</formula>
    </cfRule>
    <cfRule type="containsText" dxfId="646" priority="14" operator="containsText" text="減少傾向">
      <formula>NOT(ISERROR(SEARCH("減少傾向",E26)))</formula>
    </cfRule>
    <cfRule type="containsText" dxfId="645" priority="15" operator="containsText" text="増加傾向">
      <formula>NOT(ISERROR(SEARCH("増加傾向",E26)))</formula>
    </cfRule>
    <cfRule type="containsText" dxfId="644" priority="16" operator="containsText" text="同程度">
      <formula>NOT(ISERROR(SEARCH("同程度",E26)))</formula>
    </cfRule>
  </conditionalFormatting>
  <conditionalFormatting sqref="E6">
    <cfRule type="containsText" dxfId="643" priority="27" operator="containsText" text="―">
      <formula>NOT(ISERROR(SEARCH("―",E6)))</formula>
    </cfRule>
    <cfRule type="containsText" dxfId="642" priority="28" operator="containsText" text="隔年で">
      <formula>NOT(ISERROR(SEARCH("隔年で",E6)))</formula>
    </cfRule>
    <cfRule type="containsText" dxfId="641" priority="29" operator="containsText" text="年度により">
      <formula>NOT(ISERROR(SEARCH("年度により",E6)))</formula>
    </cfRule>
    <cfRule type="containsText" dxfId="640" priority="30" operator="containsText" text="減少傾向">
      <formula>NOT(ISERROR(SEARCH("減少傾向",E6)))</formula>
    </cfRule>
    <cfRule type="containsText" dxfId="639" priority="31" operator="containsText" text="増加傾向">
      <formula>NOT(ISERROR(SEARCH("増加傾向",E6)))</formula>
    </cfRule>
    <cfRule type="containsText" dxfId="638" priority="32" operator="containsText" text="同程度">
      <formula>NOT(ISERROR(SEARCH("同程度",E6)))</formula>
    </cfRule>
  </conditionalFormatting>
  <conditionalFormatting sqref="E6:E7">
    <cfRule type="containsText" dxfId="637" priority="25" operator="containsText" text="最新年度のみ減少">
      <formula>NOT(ISERROR(SEARCH("最新年度のみ減少",E6)))</formula>
    </cfRule>
    <cfRule type="containsText" dxfId="636" priority="26" operator="containsText" text="最新年度のみ増加">
      <formula>NOT(ISERROR(SEARCH("最新年度のみ増加",E6)))</formula>
    </cfRule>
  </conditionalFormatting>
  <conditionalFormatting sqref="J6">
    <cfRule type="containsText" dxfId="635" priority="19" operator="containsText" text="―">
      <formula>NOT(ISERROR(SEARCH("―",J6)))</formula>
    </cfRule>
    <cfRule type="containsText" dxfId="634" priority="20" operator="containsText" text="隔年で">
      <formula>NOT(ISERROR(SEARCH("隔年で",J6)))</formula>
    </cfRule>
    <cfRule type="containsText" dxfId="633" priority="21" operator="containsText" text="年度により">
      <formula>NOT(ISERROR(SEARCH("年度により",J6)))</formula>
    </cfRule>
    <cfRule type="containsText" dxfId="632" priority="22" operator="containsText" text="減少傾向">
      <formula>NOT(ISERROR(SEARCH("減少傾向",J6)))</formula>
    </cfRule>
    <cfRule type="containsText" dxfId="631" priority="23" operator="containsText" text="増加傾向">
      <formula>NOT(ISERROR(SEARCH("増加傾向",J6)))</formula>
    </cfRule>
    <cfRule type="containsText" dxfId="630" priority="24" operator="containsText" text="同程度">
      <formula>NOT(ISERROR(SEARCH("同程度",J6)))</formula>
    </cfRule>
  </conditionalFormatting>
  <conditionalFormatting sqref="J6:J7">
    <cfRule type="containsText" dxfId="629" priority="17" operator="containsText" text="最新年度のみ減少">
      <formula>NOT(ISERROR(SEARCH("最新年度のみ減少",J6)))</formula>
    </cfRule>
    <cfRule type="containsText" dxfId="628" priority="18" operator="containsText" text="最新年度のみ増加">
      <formula>NOT(ISERROR(SEARCH("最新年度のみ増加",J6)))</formula>
    </cfRule>
  </conditionalFormatting>
  <conditionalFormatting sqref="J26">
    <cfRule type="containsText" dxfId="627" priority="3" operator="containsText" text="―">
      <formula>NOT(ISERROR(SEARCH("―",J26)))</formula>
    </cfRule>
    <cfRule type="containsText" dxfId="626" priority="4" operator="containsText" text="隔年で">
      <formula>NOT(ISERROR(SEARCH("隔年で",J26)))</formula>
    </cfRule>
    <cfRule type="containsText" dxfId="625" priority="5" operator="containsText" text="年度により">
      <formula>NOT(ISERROR(SEARCH("年度により",J26)))</formula>
    </cfRule>
    <cfRule type="containsText" dxfId="624" priority="6" operator="containsText" text="減少傾向">
      <formula>NOT(ISERROR(SEARCH("減少傾向",J26)))</formula>
    </cfRule>
    <cfRule type="containsText" dxfId="623" priority="7" operator="containsText" text="増加傾向">
      <formula>NOT(ISERROR(SEARCH("増加傾向",J26)))</formula>
    </cfRule>
    <cfRule type="containsText" dxfId="622" priority="8" operator="containsText" text="同程度">
      <formula>NOT(ISERROR(SEARCH("同程度",J26)))</formula>
    </cfRule>
  </conditionalFormatting>
  <conditionalFormatting sqref="J26:J27">
    <cfRule type="containsText" dxfId="621" priority="1" operator="containsText" text="最新年度のみ減少">
      <formula>NOT(ISERROR(SEARCH("最新年度のみ減少",J26)))</formula>
    </cfRule>
    <cfRule type="containsText" dxfId="620" priority="2" operator="containsText" text="最新年度のみ増加">
      <formula>NOT(ISERROR(SEARCH("最新年度のみ増加",J26)))</formula>
    </cfRule>
  </conditionalFormatting>
  <dataValidations count="1">
    <dataValidation type="list" allowBlank="1" showInputMessage="1" showErrorMessage="1" sqref="F26:F27 F6:F7" xr:uid="{00000000-0002-0000-0100-000000000000}">
      <formula1>$C$44:$C$46</formula1>
    </dataValidation>
  </dataValidations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'3.グラフデータ'!$AI$2:$AI$9</xm:f>
          </x14:formula1>
          <xm:sqref>E6:E7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6"/>
  <sheetViews>
    <sheetView showOutlineSymbols="0" showWhiteSpace="0" topLeftCell="A22" zoomScaleNormal="100" workbookViewId="0">
      <selection activeCell="P37" sqref="P37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8" ht="24" customHeight="1" thickBot="1" x14ac:dyDescent="0.2">
      <c r="A1" s="13" t="s">
        <v>506</v>
      </c>
      <c r="B1" s="13"/>
      <c r="C1" s="13"/>
      <c r="D1" s="14"/>
      <c r="E1" s="14"/>
      <c r="F1" s="14"/>
      <c r="G1" s="13"/>
      <c r="H1" s="14"/>
      <c r="I1" s="14"/>
      <c r="J1" s="14"/>
      <c r="K1" s="14"/>
      <c r="L1" s="76" t="s">
        <v>265</v>
      </c>
    </row>
    <row r="2" spans="1:18" ht="24" customHeight="1" x14ac:dyDescent="0.15">
      <c r="A2" s="13" t="s">
        <v>279</v>
      </c>
      <c r="B2" s="13"/>
      <c r="C2" s="13"/>
      <c r="D2" s="14"/>
      <c r="E2" s="14"/>
      <c r="F2" s="14"/>
      <c r="G2" s="14"/>
      <c r="H2" s="14"/>
      <c r="I2" s="14"/>
      <c r="J2" s="14"/>
      <c r="K2" s="14"/>
      <c r="R2"/>
    </row>
    <row r="3" spans="1:18" ht="24" customHeight="1" x14ac:dyDescent="0.15">
      <c r="A3" s="13"/>
      <c r="B3" s="13" t="s">
        <v>295</v>
      </c>
      <c r="C3" s="13"/>
      <c r="D3" s="14"/>
      <c r="E3" s="14"/>
      <c r="F3" s="14"/>
      <c r="G3" s="14"/>
      <c r="H3" s="14"/>
      <c r="I3" s="14"/>
      <c r="J3" s="14"/>
      <c r="K3" s="14"/>
      <c r="R3"/>
    </row>
    <row r="4" spans="1:18" x14ac:dyDescent="0.15">
      <c r="A4" s="13"/>
      <c r="B4" s="13"/>
      <c r="C4" s="13"/>
      <c r="D4" s="14"/>
      <c r="E4" s="14"/>
      <c r="F4" s="14"/>
      <c r="G4" s="14"/>
      <c r="H4" s="14"/>
      <c r="I4" s="14"/>
      <c r="K4" s="14"/>
      <c r="R4"/>
    </row>
    <row r="5" spans="1:18" s="9" customFormat="1" ht="18" customHeight="1" x14ac:dyDescent="0.15">
      <c r="A5" s="80"/>
      <c r="B5" s="13" t="s">
        <v>297</v>
      </c>
      <c r="C5" s="80"/>
      <c r="D5" s="80"/>
      <c r="E5" s="80"/>
      <c r="F5" s="80"/>
      <c r="G5" s="13"/>
      <c r="H5" s="80"/>
      <c r="I5" s="80"/>
      <c r="J5" s="80"/>
      <c r="K5" s="80"/>
    </row>
    <row r="6" spans="1:18" s="9" customFormat="1" ht="17.25" customHeight="1" x14ac:dyDescent="0.15">
      <c r="A6" s="82"/>
      <c r="B6" s="311" t="s">
        <v>496</v>
      </c>
      <c r="C6" s="81" t="s">
        <v>272</v>
      </c>
      <c r="D6" s="102">
        <f>AVERAGE('3.グラフデータ'!D23:H23)</f>
        <v>4378.9600000000009</v>
      </c>
      <c r="E6" s="309" t="str">
        <f>'3.グラフデータ'!AD23</f>
        <v>減少傾向⤵</v>
      </c>
      <c r="F6" s="79"/>
      <c r="G6" s="313" t="s">
        <v>497</v>
      </c>
      <c r="H6" s="81" t="s">
        <v>272</v>
      </c>
      <c r="I6" s="84">
        <f>AVERAGE('3.グラフデータ'!D24:H24)</f>
        <v>0.37160000000000004</v>
      </c>
      <c r="J6" s="309" t="str">
        <f>'3.グラフデータ'!AD24</f>
        <v>同程度で推移</v>
      </c>
    </row>
    <row r="7" spans="1:18" s="9" customFormat="1" ht="17.25" customHeight="1" x14ac:dyDescent="0.15">
      <c r="A7" s="82"/>
      <c r="B7" s="312"/>
      <c r="C7" s="83" t="s">
        <v>274</v>
      </c>
      <c r="D7" s="103">
        <f>'3.グラフデータ'!H23-'3.グラフデータ'!D23</f>
        <v>-413</v>
      </c>
      <c r="E7" s="310"/>
      <c r="F7" s="79"/>
      <c r="G7" s="314"/>
      <c r="H7" s="83" t="s">
        <v>274</v>
      </c>
      <c r="I7" s="85">
        <f>'3.グラフデータ'!H24-'3.グラフデータ'!D24</f>
        <v>1.0000000000000009E-2</v>
      </c>
      <c r="J7" s="310"/>
      <c r="K7" s="79"/>
    </row>
    <row r="8" spans="1:18" s="9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8" s="9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8" s="9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8" s="9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8" s="9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8" s="9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8" s="9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8" s="9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8" s="9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9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9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9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9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9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9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9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9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9" customFormat="1" ht="18.75" customHeight="1" x14ac:dyDescent="0.15">
      <c r="A25" s="80"/>
      <c r="B25" s="13" t="s">
        <v>323</v>
      </c>
      <c r="C25" s="80"/>
      <c r="D25" s="80"/>
      <c r="E25" s="80"/>
      <c r="F25" s="80"/>
      <c r="G25" s="13"/>
      <c r="H25" s="80"/>
      <c r="I25" s="80"/>
      <c r="J25" s="80"/>
      <c r="K25" s="80"/>
    </row>
    <row r="26" spans="1:11" s="9" customFormat="1" ht="17.25" customHeight="1" x14ac:dyDescent="0.15">
      <c r="A26" s="82"/>
      <c r="B26" s="311" t="s">
        <v>496</v>
      </c>
      <c r="C26" s="81" t="s">
        <v>272</v>
      </c>
      <c r="D26" s="102">
        <f>AVERAGE('3.グラフデータ'!D31:H31)</f>
        <v>5232.1799999999994</v>
      </c>
      <c r="E26" s="309" t="str">
        <f>'3.グラフデータ'!AD31</f>
        <v>減少傾向⤵</v>
      </c>
      <c r="F26" s="79"/>
      <c r="G26" s="313" t="s">
        <v>497</v>
      </c>
      <c r="H26" s="81" t="s">
        <v>272</v>
      </c>
      <c r="I26" s="84">
        <f>AVERAGE('3.グラフデータ'!D32:H32)</f>
        <v>0.39500000000000002</v>
      </c>
      <c r="J26" s="309" t="str">
        <f>'3.グラフデータ'!AD32</f>
        <v>同程度で推移</v>
      </c>
      <c r="K26" s="79"/>
    </row>
    <row r="27" spans="1:11" s="9" customFormat="1" ht="17.25" customHeight="1" x14ac:dyDescent="0.15">
      <c r="A27" s="82"/>
      <c r="B27" s="312"/>
      <c r="C27" s="83" t="s">
        <v>274</v>
      </c>
      <c r="D27" s="103">
        <f>'3.グラフデータ'!H31-'3.グラフデータ'!D31</f>
        <v>-763.39999999999964</v>
      </c>
      <c r="E27" s="310"/>
      <c r="F27" s="79"/>
      <c r="G27" s="314"/>
      <c r="H27" s="83" t="s">
        <v>274</v>
      </c>
      <c r="I27" s="85">
        <f>'3.グラフデータ'!H32-'3.グラフデータ'!D32</f>
        <v>1.5999999999999959E-2</v>
      </c>
      <c r="J27" s="310"/>
      <c r="K27" s="79"/>
    </row>
    <row r="28" spans="1:11" s="9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9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9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9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9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9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9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9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9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9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9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9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9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9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9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9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9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9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9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9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9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9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9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9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9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9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9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9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9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9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9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9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9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9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9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9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9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9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9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9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9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9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9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9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9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9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9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9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9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9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9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9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9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9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9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9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9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9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9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9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9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G6:G7"/>
    <mergeCell ref="J6:J7"/>
    <mergeCell ref="J26:J27"/>
    <mergeCell ref="E6:E7"/>
    <mergeCell ref="B26:B27"/>
    <mergeCell ref="E26:E27"/>
    <mergeCell ref="G26:G27"/>
    <mergeCell ref="B6:B7"/>
  </mergeCells>
  <phoneticPr fontId="1"/>
  <conditionalFormatting sqref="E6">
    <cfRule type="containsText" dxfId="619" priority="27" operator="containsText" text="―">
      <formula>NOT(ISERROR(SEARCH("―",E6)))</formula>
    </cfRule>
    <cfRule type="containsText" dxfId="618" priority="28" operator="containsText" text="隔年で">
      <formula>NOT(ISERROR(SEARCH("隔年で",E6)))</formula>
    </cfRule>
    <cfRule type="containsText" dxfId="617" priority="29" operator="containsText" text="年度により">
      <formula>NOT(ISERROR(SEARCH("年度により",E6)))</formula>
    </cfRule>
    <cfRule type="containsText" dxfId="616" priority="30" operator="containsText" text="減少傾向">
      <formula>NOT(ISERROR(SEARCH("減少傾向",E6)))</formula>
    </cfRule>
    <cfRule type="containsText" dxfId="615" priority="31" operator="containsText" text="増加傾向">
      <formula>NOT(ISERROR(SEARCH("増加傾向",E6)))</formula>
    </cfRule>
    <cfRule type="containsText" dxfId="614" priority="32" operator="containsText" text="同程度">
      <formula>NOT(ISERROR(SEARCH("同程度",E6)))</formula>
    </cfRule>
  </conditionalFormatting>
  <conditionalFormatting sqref="E6:E7">
    <cfRule type="containsText" dxfId="613" priority="25" operator="containsText" text="最新年度のみ減少">
      <formula>NOT(ISERROR(SEARCH("最新年度のみ減少",E6)))</formula>
    </cfRule>
    <cfRule type="containsText" dxfId="612" priority="26" operator="containsText" text="最新年度のみ増加">
      <formula>NOT(ISERROR(SEARCH("最新年度のみ増加",E6)))</formula>
    </cfRule>
  </conditionalFormatting>
  <conditionalFormatting sqref="J6">
    <cfRule type="containsText" dxfId="611" priority="19" operator="containsText" text="―">
      <formula>NOT(ISERROR(SEARCH("―",J6)))</formula>
    </cfRule>
    <cfRule type="containsText" dxfId="610" priority="20" operator="containsText" text="隔年で">
      <formula>NOT(ISERROR(SEARCH("隔年で",J6)))</formula>
    </cfRule>
    <cfRule type="containsText" dxfId="609" priority="21" operator="containsText" text="年度により">
      <formula>NOT(ISERROR(SEARCH("年度により",J6)))</formula>
    </cfRule>
    <cfRule type="containsText" dxfId="608" priority="22" operator="containsText" text="減少傾向">
      <formula>NOT(ISERROR(SEARCH("減少傾向",J6)))</formula>
    </cfRule>
    <cfRule type="containsText" dxfId="607" priority="23" operator="containsText" text="増加傾向">
      <formula>NOT(ISERROR(SEARCH("増加傾向",J6)))</formula>
    </cfRule>
    <cfRule type="containsText" dxfId="606" priority="24" operator="containsText" text="同程度">
      <formula>NOT(ISERROR(SEARCH("同程度",J6)))</formula>
    </cfRule>
  </conditionalFormatting>
  <conditionalFormatting sqref="J6:J7">
    <cfRule type="containsText" dxfId="605" priority="17" operator="containsText" text="最新年度のみ減少">
      <formula>NOT(ISERROR(SEARCH("最新年度のみ減少",J6)))</formula>
    </cfRule>
    <cfRule type="containsText" dxfId="604" priority="18" operator="containsText" text="最新年度のみ増加">
      <formula>NOT(ISERROR(SEARCH("最新年度のみ増加",J6)))</formula>
    </cfRule>
  </conditionalFormatting>
  <conditionalFormatting sqref="E26">
    <cfRule type="containsText" dxfId="603" priority="11" operator="containsText" text="―">
      <formula>NOT(ISERROR(SEARCH("―",E26)))</formula>
    </cfRule>
    <cfRule type="containsText" dxfId="602" priority="12" operator="containsText" text="隔年で">
      <formula>NOT(ISERROR(SEARCH("隔年で",E26)))</formula>
    </cfRule>
    <cfRule type="containsText" dxfId="601" priority="13" operator="containsText" text="年度により">
      <formula>NOT(ISERROR(SEARCH("年度により",E26)))</formula>
    </cfRule>
    <cfRule type="containsText" dxfId="600" priority="14" operator="containsText" text="減少傾向">
      <formula>NOT(ISERROR(SEARCH("減少傾向",E26)))</formula>
    </cfRule>
    <cfRule type="containsText" dxfId="599" priority="15" operator="containsText" text="増加傾向">
      <formula>NOT(ISERROR(SEARCH("増加傾向",E26)))</formula>
    </cfRule>
    <cfRule type="containsText" dxfId="598" priority="16" operator="containsText" text="同程度">
      <formula>NOT(ISERROR(SEARCH("同程度",E26)))</formula>
    </cfRule>
  </conditionalFormatting>
  <conditionalFormatting sqref="E26:E27">
    <cfRule type="containsText" dxfId="597" priority="9" operator="containsText" text="最新年度のみ減少">
      <formula>NOT(ISERROR(SEARCH("最新年度のみ減少",E26)))</formula>
    </cfRule>
    <cfRule type="containsText" dxfId="596" priority="10" operator="containsText" text="最新年度のみ増加">
      <formula>NOT(ISERROR(SEARCH("最新年度のみ増加",E26)))</formula>
    </cfRule>
  </conditionalFormatting>
  <conditionalFormatting sqref="J26">
    <cfRule type="containsText" dxfId="595" priority="3" operator="containsText" text="―">
      <formula>NOT(ISERROR(SEARCH("―",J26)))</formula>
    </cfRule>
    <cfRule type="containsText" dxfId="594" priority="4" operator="containsText" text="隔年で">
      <formula>NOT(ISERROR(SEARCH("隔年で",J26)))</formula>
    </cfRule>
    <cfRule type="containsText" dxfId="593" priority="5" operator="containsText" text="年度により">
      <formula>NOT(ISERROR(SEARCH("年度により",J26)))</formula>
    </cfRule>
    <cfRule type="containsText" dxfId="592" priority="6" operator="containsText" text="減少傾向">
      <formula>NOT(ISERROR(SEARCH("減少傾向",J26)))</formula>
    </cfRule>
    <cfRule type="containsText" dxfId="591" priority="7" operator="containsText" text="増加傾向">
      <formula>NOT(ISERROR(SEARCH("増加傾向",J26)))</formula>
    </cfRule>
    <cfRule type="containsText" dxfId="590" priority="8" operator="containsText" text="同程度">
      <formula>NOT(ISERROR(SEARCH("同程度",J26)))</formula>
    </cfRule>
  </conditionalFormatting>
  <conditionalFormatting sqref="J26:J27">
    <cfRule type="containsText" dxfId="589" priority="1" operator="containsText" text="最新年度のみ減少">
      <formula>NOT(ISERROR(SEARCH("最新年度のみ減少",J26)))</formula>
    </cfRule>
    <cfRule type="containsText" dxfId="588" priority="2" operator="containsText" text="最新年度のみ増加">
      <formula>NOT(ISERROR(SEARCH("最新年度のみ増加",J26)))</formula>
    </cfRule>
  </conditionalFormatting>
  <dataValidations count="1">
    <dataValidation type="list" allowBlank="1" showInputMessage="1" showErrorMessage="1" sqref="F26:F27 F6:F7 K7" xr:uid="{00000000-0002-0000-0200-000000000000}">
      <formula1>$C$49:$C$52</formula1>
    </dataValidation>
  </dataValidations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'3.グラフデータ'!$AI$2:$AI$9</xm:f>
          </x14:formula1>
          <xm:sqref>J7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144"/>
  <sheetViews>
    <sheetView showOutlineSymbols="0" showWhiteSpace="0" topLeftCell="A7" zoomScaleNormal="100"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2" ht="24" customHeight="1" thickBot="1" x14ac:dyDescent="0.2">
      <c r="A1" s="13" t="s">
        <v>506</v>
      </c>
      <c r="B1" s="13"/>
      <c r="C1" s="13"/>
      <c r="D1" s="14"/>
      <c r="E1" s="14"/>
      <c r="F1" s="14"/>
      <c r="G1" s="13"/>
      <c r="H1" s="14"/>
      <c r="I1" s="14"/>
      <c r="J1" s="14"/>
      <c r="K1" s="14"/>
      <c r="L1" s="76" t="s">
        <v>265</v>
      </c>
    </row>
    <row r="2" spans="1:12" ht="24" customHeight="1" x14ac:dyDescent="0.15">
      <c r="A2" s="13" t="s">
        <v>279</v>
      </c>
      <c r="B2" s="13"/>
      <c r="C2" s="13"/>
      <c r="D2" s="14"/>
      <c r="E2" s="14"/>
      <c r="F2" s="14"/>
      <c r="G2" s="14"/>
      <c r="H2" s="14"/>
      <c r="I2" s="14"/>
      <c r="J2" s="14"/>
      <c r="K2" s="14"/>
    </row>
    <row r="3" spans="1:12" ht="24" customHeight="1" x14ac:dyDescent="0.15">
      <c r="A3" s="13"/>
      <c r="B3" s="13" t="s">
        <v>288</v>
      </c>
      <c r="C3" s="13"/>
      <c r="D3" s="14"/>
      <c r="E3" s="14"/>
      <c r="F3" s="14"/>
      <c r="G3" s="14"/>
      <c r="H3" s="14"/>
      <c r="I3" s="14"/>
      <c r="J3" s="14"/>
      <c r="K3" s="14"/>
    </row>
    <row r="4" spans="1:12" x14ac:dyDescent="0.15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12" s="9" customFormat="1" ht="18" customHeight="1" x14ac:dyDescent="0.15">
      <c r="A5" s="80"/>
      <c r="B5" s="13" t="s">
        <v>500</v>
      </c>
      <c r="C5" s="80"/>
      <c r="D5" s="80"/>
      <c r="E5" s="80"/>
      <c r="F5" s="80"/>
      <c r="G5" s="13" t="s">
        <v>280</v>
      </c>
      <c r="H5" s="80"/>
      <c r="I5" s="80"/>
      <c r="J5" s="80"/>
      <c r="K5" s="14"/>
    </row>
    <row r="6" spans="1:12" s="9" customFormat="1" ht="17.25" customHeight="1" x14ac:dyDescent="0.15">
      <c r="A6" s="82"/>
      <c r="B6" s="311" t="s">
        <v>496</v>
      </c>
      <c r="C6" s="81" t="s">
        <v>272</v>
      </c>
      <c r="D6" s="106">
        <f ca="1">AVERAGE('3.グラフデータ'!D41:H41)</f>
        <v>951.8</v>
      </c>
      <c r="E6" s="309" t="str">
        <f>'3.グラフデータ'!AD41</f>
        <v>減少傾向⤵</v>
      </c>
      <c r="F6" s="79"/>
      <c r="G6" s="311" t="s">
        <v>496</v>
      </c>
      <c r="H6" s="81" t="s">
        <v>272</v>
      </c>
      <c r="I6" s="106">
        <f ca="1">AVERAGE('3.グラフデータ'!D48:H48)</f>
        <v>318.2</v>
      </c>
      <c r="J6" s="309" t="str">
        <f>'3.グラフデータ'!AD48</f>
        <v>減少傾向⤵</v>
      </c>
      <c r="K6" s="14"/>
    </row>
    <row r="7" spans="1:12" s="9" customFormat="1" ht="17.25" customHeight="1" x14ac:dyDescent="0.15">
      <c r="A7" s="82"/>
      <c r="B7" s="312"/>
      <c r="C7" s="83" t="s">
        <v>274</v>
      </c>
      <c r="D7" s="103">
        <f ca="1">'3.グラフデータ'!H41-'3.グラフデータ'!D41</f>
        <v>-358</v>
      </c>
      <c r="E7" s="310"/>
      <c r="F7" s="79"/>
      <c r="G7" s="312"/>
      <c r="H7" s="83" t="s">
        <v>274</v>
      </c>
      <c r="I7" s="103">
        <f ca="1">'3.グラフデータ'!H48-'3.グラフデータ'!D48</f>
        <v>-159</v>
      </c>
      <c r="J7" s="310"/>
      <c r="K7" s="14"/>
    </row>
    <row r="8" spans="1:12" s="9" customFormat="1" ht="17.25" customHeight="1" x14ac:dyDescent="0.15">
      <c r="A8" s="82"/>
      <c r="B8" s="313" t="s">
        <v>497</v>
      </c>
      <c r="C8" s="81" t="s">
        <v>272</v>
      </c>
      <c r="D8" s="84">
        <f ca="1">AVERAGE('3.グラフデータ'!D42:H42)</f>
        <v>0.48739999999999994</v>
      </c>
      <c r="E8" s="309" t="str">
        <f>'3.グラフデータ'!AD42</f>
        <v>同程度で推移</v>
      </c>
      <c r="F8" s="79"/>
      <c r="G8" s="313" t="s">
        <v>497</v>
      </c>
      <c r="H8" s="81" t="s">
        <v>272</v>
      </c>
      <c r="I8" s="84">
        <f ca="1">AVERAGE('3.グラフデータ'!D49:H49)</f>
        <v>0.51339999999999997</v>
      </c>
      <c r="J8" s="309" t="str">
        <f>'3.グラフデータ'!AD49</f>
        <v>年度により増減</v>
      </c>
      <c r="K8" s="14"/>
    </row>
    <row r="9" spans="1:12" s="9" customFormat="1" ht="17.25" customHeight="1" x14ac:dyDescent="0.15">
      <c r="A9" s="82"/>
      <c r="B9" s="314"/>
      <c r="C9" s="83" t="s">
        <v>274</v>
      </c>
      <c r="D9" s="85">
        <f ca="1">'3.グラフデータ'!H42-'3.グラフデータ'!D42</f>
        <v>7.0000000000000062E-3</v>
      </c>
      <c r="E9" s="310"/>
      <c r="F9" s="79"/>
      <c r="G9" s="314"/>
      <c r="H9" s="83" t="s">
        <v>274</v>
      </c>
      <c r="I9" s="85">
        <f ca="1">'3.グラフデータ'!H49-'3.グラフデータ'!D49</f>
        <v>-1.5000000000000013E-2</v>
      </c>
      <c r="J9" s="310"/>
      <c r="K9" s="14"/>
    </row>
    <row r="10" spans="1:12" s="9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14"/>
    </row>
    <row r="11" spans="1:12" s="9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14"/>
    </row>
    <row r="12" spans="1:12" s="9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14"/>
    </row>
    <row r="13" spans="1:12" s="9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14"/>
    </row>
    <row r="14" spans="1:12" s="9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14"/>
    </row>
    <row r="15" spans="1:12" s="9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14"/>
    </row>
    <row r="16" spans="1:12" s="9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14"/>
    </row>
    <row r="17" spans="1:11" s="9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14"/>
    </row>
    <row r="18" spans="1:11" s="9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14"/>
    </row>
    <row r="19" spans="1:11" s="9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14"/>
    </row>
    <row r="20" spans="1:11" s="9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14"/>
    </row>
    <row r="21" spans="1:11" s="9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14"/>
    </row>
    <row r="22" spans="1:11" s="9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14"/>
    </row>
    <row r="23" spans="1:11" s="9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14"/>
    </row>
    <row r="24" spans="1:11" s="9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14"/>
    </row>
    <row r="25" spans="1:11" s="9" customFormat="1" ht="18.75" customHeight="1" x14ac:dyDescent="0.15">
      <c r="A25" s="80"/>
      <c r="B25" s="13" t="s">
        <v>499</v>
      </c>
      <c r="C25" s="80"/>
      <c r="D25" s="80"/>
      <c r="E25" s="80"/>
      <c r="F25" s="80"/>
      <c r="G25" s="13" t="s">
        <v>507</v>
      </c>
      <c r="H25" s="80"/>
      <c r="I25" s="80"/>
      <c r="J25" s="80"/>
      <c r="K25" s="14"/>
    </row>
    <row r="26" spans="1:11" s="9" customFormat="1" ht="17.25" customHeight="1" x14ac:dyDescent="0.15">
      <c r="A26" s="82"/>
      <c r="B26" s="311" t="s">
        <v>496</v>
      </c>
      <c r="C26" s="81" t="s">
        <v>272</v>
      </c>
      <c r="D26" s="106">
        <f ca="1">AVERAGE('3.グラフデータ'!D55:H55)</f>
        <v>783.2</v>
      </c>
      <c r="E26" s="309" t="str">
        <f>'3.グラフデータ'!AD55</f>
        <v>隔年で増減</v>
      </c>
      <c r="F26" s="79"/>
      <c r="G26" s="311" t="s">
        <v>496</v>
      </c>
      <c r="H26" s="81" t="s">
        <v>272</v>
      </c>
      <c r="I26" s="106">
        <f ca="1">AVERAGE('3.グラフデータ'!D62:H62)</f>
        <v>801.6</v>
      </c>
      <c r="J26" s="309" t="str">
        <f>'3.グラフデータ'!AD62</f>
        <v>年度により増減</v>
      </c>
      <c r="K26" s="14"/>
    </row>
    <row r="27" spans="1:11" s="9" customFormat="1" ht="17.25" customHeight="1" x14ac:dyDescent="0.15">
      <c r="A27" s="82"/>
      <c r="B27" s="312"/>
      <c r="C27" s="83" t="s">
        <v>274</v>
      </c>
      <c r="D27" s="103">
        <f ca="1">'3.グラフデータ'!H55-'3.グラフデータ'!D55</f>
        <v>-208</v>
      </c>
      <c r="E27" s="310"/>
      <c r="F27" s="79"/>
      <c r="G27" s="312"/>
      <c r="H27" s="83" t="s">
        <v>274</v>
      </c>
      <c r="I27" s="103">
        <f ca="1">'3.グラフデータ'!H62-'3.グラフデータ'!D62</f>
        <v>-34</v>
      </c>
      <c r="J27" s="310"/>
      <c r="K27" s="14"/>
    </row>
    <row r="28" spans="1:11" s="9" customFormat="1" ht="17.25" customHeight="1" x14ac:dyDescent="0.15">
      <c r="A28" s="82"/>
      <c r="B28" s="313" t="s">
        <v>497</v>
      </c>
      <c r="C28" s="81" t="s">
        <v>272</v>
      </c>
      <c r="D28" s="84">
        <f ca="1">AVERAGE('3.グラフデータ'!D56:H56)</f>
        <v>0.25040000000000001</v>
      </c>
      <c r="E28" s="309" t="str">
        <f>'3.グラフデータ'!AD56</f>
        <v>同程度で推移</v>
      </c>
      <c r="F28" s="79"/>
      <c r="G28" s="313" t="s">
        <v>497</v>
      </c>
      <c r="H28" s="81" t="s">
        <v>272</v>
      </c>
      <c r="I28" s="84">
        <f ca="1">AVERAGE('3.グラフデータ'!D63:H63)</f>
        <v>0.56859999999999999</v>
      </c>
      <c r="J28" s="309" t="str">
        <f>'3.グラフデータ'!AD63</f>
        <v>年度により増減</v>
      </c>
      <c r="K28" s="14"/>
    </row>
    <row r="29" spans="1:11" s="9" customFormat="1" ht="17.25" customHeight="1" x14ac:dyDescent="0.15">
      <c r="A29" s="82"/>
      <c r="B29" s="314"/>
      <c r="C29" s="83" t="s">
        <v>274</v>
      </c>
      <c r="D29" s="85">
        <f ca="1">'3.グラフデータ'!H56-'3.グラフデータ'!D56</f>
        <v>2.300000000000002E-2</v>
      </c>
      <c r="E29" s="310"/>
      <c r="F29" s="79"/>
      <c r="G29" s="314"/>
      <c r="H29" s="83" t="s">
        <v>274</v>
      </c>
      <c r="I29" s="85">
        <f ca="1">'3.グラフデータ'!H63-'3.グラフデータ'!D63</f>
        <v>-5.9999999999999942E-2</v>
      </c>
      <c r="J29" s="310"/>
      <c r="K29" s="14"/>
    </row>
    <row r="30" spans="1:11" s="9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14"/>
    </row>
    <row r="31" spans="1:11" s="9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14"/>
    </row>
    <row r="32" spans="1:11" s="9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14"/>
    </row>
    <row r="33" spans="1:12" s="9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14"/>
    </row>
    <row r="34" spans="1:12" s="9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14"/>
    </row>
    <row r="35" spans="1:12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14"/>
    </row>
    <row r="36" spans="1:12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14"/>
    </row>
    <row r="37" spans="1:12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14"/>
    </row>
    <row r="38" spans="1:12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14"/>
      <c r="L38"/>
    </row>
    <row r="39" spans="1:12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14"/>
      <c r="L39"/>
    </row>
    <row r="40" spans="1:12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14"/>
      <c r="L40"/>
    </row>
    <row r="41" spans="1:12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14"/>
      <c r="L41"/>
    </row>
    <row r="42" spans="1:12" ht="18.75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14"/>
    </row>
    <row r="43" spans="1:12" ht="18.75" customHeight="1" x14ac:dyDescent="0.1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14"/>
    </row>
    <row r="44" spans="1:12" ht="9" customHeight="1" x14ac:dyDescent="0.1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14"/>
    </row>
    <row r="45" spans="1:12" ht="18.75" customHeight="1" x14ac:dyDescent="0.15">
      <c r="A45" s="80"/>
      <c r="B45" s="13" t="s">
        <v>498</v>
      </c>
      <c r="C45" s="80"/>
      <c r="D45" s="80"/>
      <c r="E45" s="80"/>
      <c r="F45" s="80"/>
      <c r="G45" s="13" t="s">
        <v>320</v>
      </c>
      <c r="H45" s="80"/>
      <c r="I45" s="80"/>
      <c r="J45" s="80"/>
      <c r="K45" s="14"/>
    </row>
    <row r="46" spans="1:12" ht="17.25" customHeight="1" x14ac:dyDescent="0.15">
      <c r="A46" s="82"/>
      <c r="B46" s="311" t="s">
        <v>496</v>
      </c>
      <c r="C46" s="81" t="s">
        <v>272</v>
      </c>
      <c r="D46" s="106">
        <f ca="1">AVERAGE('3.グラフデータ'!D69:H69)</f>
        <v>764.4</v>
      </c>
      <c r="E46" s="309" t="str">
        <f>'3.グラフデータ'!AD69</f>
        <v>年度により増減</v>
      </c>
      <c r="F46" s="79"/>
      <c r="G46" s="311" t="s">
        <v>496</v>
      </c>
      <c r="H46" s="81" t="s">
        <v>272</v>
      </c>
      <c r="I46" s="106">
        <f ca="1">AVERAGE('3.グラフデータ'!D76:H76)</f>
        <v>173.4</v>
      </c>
      <c r="J46" s="309" t="str">
        <f>'3.グラフデータ'!AD76</f>
        <v>減少傾向⤵</v>
      </c>
      <c r="K46" s="14"/>
    </row>
    <row r="47" spans="1:12" ht="17.25" customHeight="1" x14ac:dyDescent="0.15">
      <c r="A47" s="82"/>
      <c r="B47" s="312"/>
      <c r="C47" s="83" t="s">
        <v>274</v>
      </c>
      <c r="D47" s="103">
        <f ca="1">'3.グラフデータ'!H69-'3.グラフデータ'!D69</f>
        <v>-303</v>
      </c>
      <c r="E47" s="310"/>
      <c r="F47" s="79"/>
      <c r="G47" s="312"/>
      <c r="H47" s="83" t="s">
        <v>274</v>
      </c>
      <c r="I47" s="103">
        <f ca="1">'3.グラフデータ'!H76-'3.グラフデータ'!D76</f>
        <v>-56</v>
      </c>
      <c r="J47" s="310"/>
      <c r="K47" s="14"/>
    </row>
    <row r="48" spans="1:12" ht="17.25" customHeight="1" x14ac:dyDescent="0.15">
      <c r="A48" s="82"/>
      <c r="B48" s="313" t="s">
        <v>497</v>
      </c>
      <c r="C48" s="81" t="s">
        <v>272</v>
      </c>
      <c r="D48" s="84">
        <f ca="1">AVERAGE('3.グラフデータ'!D70:H70)</f>
        <v>0.38780000000000003</v>
      </c>
      <c r="E48" s="309" t="str">
        <f>'3.グラフデータ'!AD70</f>
        <v>同程度で推移</v>
      </c>
      <c r="F48" s="79"/>
      <c r="G48" s="313" t="s">
        <v>497</v>
      </c>
      <c r="H48" s="81" t="s">
        <v>272</v>
      </c>
      <c r="I48" s="84">
        <f ca="1">AVERAGE('3.グラフデータ'!D77:H77)</f>
        <v>0.44139999999999996</v>
      </c>
      <c r="J48" s="309" t="str">
        <f>'3.グラフデータ'!AD77</f>
        <v>最新年度のみ増加</v>
      </c>
      <c r="K48" s="14"/>
    </row>
    <row r="49" spans="1:11" ht="17.25" customHeight="1" x14ac:dyDescent="0.15">
      <c r="A49" s="82"/>
      <c r="B49" s="314"/>
      <c r="C49" s="83" t="s">
        <v>274</v>
      </c>
      <c r="D49" s="85">
        <f ca="1">'3.グラフデータ'!H70-'3.グラフデータ'!D70</f>
        <v>8.9999999999999525E-3</v>
      </c>
      <c r="E49" s="310"/>
      <c r="F49" s="79"/>
      <c r="G49" s="314"/>
      <c r="H49" s="83" t="s">
        <v>274</v>
      </c>
      <c r="I49" s="85">
        <f ca="1">'3.グラフデータ'!H77-'3.グラフデータ'!D77</f>
        <v>-2.7999999999999969E-2</v>
      </c>
      <c r="J49" s="310"/>
      <c r="K49" s="14"/>
    </row>
    <row r="50" spans="1:11" ht="18.75" customHeight="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14"/>
    </row>
    <row r="51" spans="1:11" ht="18.75" customHeight="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14"/>
    </row>
    <row r="52" spans="1:11" ht="18.75" customHeight="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14"/>
    </row>
    <row r="53" spans="1:11" ht="18.75" customHeight="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14"/>
    </row>
    <row r="54" spans="1:11" ht="18.75" customHeight="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14"/>
    </row>
    <row r="55" spans="1:11" ht="18.75" customHeight="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14"/>
    </row>
    <row r="56" spans="1:11" ht="18.75" customHeight="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14"/>
    </row>
    <row r="57" spans="1:11" ht="18.75" customHeight="1" x14ac:dyDescent="0.1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14"/>
    </row>
    <row r="58" spans="1:11" s="9" customFormat="1" ht="18.75" customHeight="1" x14ac:dyDescent="0.1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14"/>
    </row>
    <row r="59" spans="1:11" s="9" customFormat="1" ht="18.75" customHeight="1" x14ac:dyDescent="0.1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14"/>
    </row>
    <row r="60" spans="1:11" s="9" customFormat="1" ht="18.75" customHeight="1" x14ac:dyDescent="0.1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14"/>
    </row>
    <row r="61" spans="1:11" s="9" customFormat="1" ht="18.75" customHeight="1" x14ac:dyDescent="0.1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14"/>
    </row>
    <row r="62" spans="1:11" s="9" customFormat="1" ht="18.75" customHeight="1" x14ac:dyDescent="0.1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14"/>
    </row>
    <row r="63" spans="1:11" s="9" customFormat="1" ht="18.75" customHeight="1" x14ac:dyDescent="0.1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14"/>
    </row>
    <row r="64" spans="1:11" s="9" customFormat="1" x14ac:dyDescent="0.1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14"/>
    </row>
    <row r="65" spans="1:11" s="9" customFormat="1" x14ac:dyDescent="0.15">
      <c r="A65"/>
      <c r="B65"/>
      <c r="C65"/>
      <c r="D65"/>
      <c r="E65"/>
      <c r="F65"/>
      <c r="G65"/>
      <c r="H65"/>
      <c r="I65"/>
      <c r="J65"/>
      <c r="K65" s="14"/>
    </row>
    <row r="66" spans="1:11" s="9" customFormat="1" x14ac:dyDescent="0.15">
      <c r="A66"/>
      <c r="B66"/>
      <c r="C66"/>
      <c r="D66"/>
      <c r="E66"/>
      <c r="F66"/>
      <c r="G66"/>
      <c r="H66"/>
      <c r="I66"/>
      <c r="J66"/>
      <c r="K66" s="14"/>
    </row>
    <row r="67" spans="1:11" s="9" customFormat="1" x14ac:dyDescent="0.15">
      <c r="A67"/>
      <c r="B67"/>
      <c r="C67"/>
      <c r="D67"/>
      <c r="E67"/>
      <c r="F67"/>
      <c r="G67"/>
      <c r="H67"/>
      <c r="I67"/>
      <c r="J67"/>
      <c r="K67" s="14"/>
    </row>
    <row r="68" spans="1:11" s="9" customFormat="1" x14ac:dyDescent="0.15">
      <c r="A68"/>
      <c r="B68"/>
      <c r="C68"/>
      <c r="D68"/>
      <c r="E68"/>
      <c r="F68"/>
      <c r="G68"/>
      <c r="H68"/>
      <c r="I68"/>
      <c r="J68"/>
      <c r="K68" s="14"/>
    </row>
    <row r="69" spans="1:11" s="9" customFormat="1" x14ac:dyDescent="0.15">
      <c r="A69"/>
      <c r="B69"/>
      <c r="C69"/>
      <c r="D69"/>
      <c r="E69"/>
      <c r="F69"/>
      <c r="G69"/>
      <c r="H69"/>
      <c r="I69"/>
      <c r="J69"/>
      <c r="K69" s="14"/>
    </row>
    <row r="70" spans="1:11" s="9" customFormat="1" x14ac:dyDescent="0.15">
      <c r="A70"/>
      <c r="B70"/>
      <c r="C70"/>
      <c r="D70"/>
      <c r="E70"/>
      <c r="F70"/>
      <c r="G70"/>
      <c r="H70"/>
      <c r="I70"/>
      <c r="J70"/>
      <c r="K70" s="14"/>
    </row>
    <row r="71" spans="1:11" s="9" customFormat="1" x14ac:dyDescent="0.15">
      <c r="A71"/>
      <c r="B71"/>
      <c r="C71"/>
      <c r="D71"/>
      <c r="E71"/>
      <c r="F71"/>
      <c r="G71"/>
      <c r="H71"/>
      <c r="I71"/>
      <c r="J71"/>
      <c r="K71" s="14"/>
    </row>
    <row r="72" spans="1:11" s="9" customFormat="1" x14ac:dyDescent="0.15">
      <c r="A72"/>
      <c r="B72"/>
      <c r="C72"/>
      <c r="D72"/>
      <c r="E72"/>
      <c r="F72"/>
      <c r="G72"/>
      <c r="H72"/>
      <c r="I72"/>
      <c r="J72"/>
      <c r="K72" s="14"/>
    </row>
    <row r="73" spans="1:11" s="9" customFormat="1" x14ac:dyDescent="0.15">
      <c r="A73"/>
      <c r="B73"/>
      <c r="C73"/>
      <c r="D73"/>
      <c r="E73"/>
      <c r="F73"/>
      <c r="G73"/>
      <c r="H73"/>
      <c r="I73"/>
      <c r="J73"/>
      <c r="K73" s="14"/>
    </row>
    <row r="74" spans="1:11" s="9" customFormat="1" x14ac:dyDescent="0.15">
      <c r="A74"/>
      <c r="B74"/>
      <c r="C74"/>
      <c r="D74"/>
      <c r="E74"/>
      <c r="F74"/>
      <c r="G74"/>
      <c r="H74"/>
      <c r="I74"/>
      <c r="J74"/>
      <c r="K74" s="14"/>
    </row>
    <row r="75" spans="1:11" s="9" customFormat="1" x14ac:dyDescent="0.15">
      <c r="A75"/>
      <c r="B75"/>
      <c r="C75"/>
      <c r="D75"/>
      <c r="E75"/>
      <c r="F75"/>
      <c r="G75"/>
      <c r="H75"/>
      <c r="I75"/>
      <c r="J75"/>
      <c r="K75" s="14"/>
    </row>
    <row r="76" spans="1:11" s="9" customFormat="1" x14ac:dyDescent="0.15">
      <c r="A76"/>
      <c r="B76"/>
      <c r="C76"/>
      <c r="D76"/>
      <c r="E76"/>
      <c r="F76"/>
      <c r="G76"/>
      <c r="H76"/>
      <c r="I76"/>
      <c r="J76"/>
      <c r="K76" s="14"/>
    </row>
    <row r="77" spans="1:11" s="9" customFormat="1" x14ac:dyDescent="0.15">
      <c r="A77"/>
      <c r="B77"/>
      <c r="C77"/>
      <c r="D77"/>
      <c r="E77"/>
      <c r="F77"/>
      <c r="G77"/>
      <c r="H77"/>
      <c r="I77"/>
      <c r="J77"/>
      <c r="K77" s="14"/>
    </row>
    <row r="78" spans="1:11" s="9" customFormat="1" x14ac:dyDescent="0.15">
      <c r="A78"/>
      <c r="B78"/>
      <c r="C78"/>
      <c r="D78"/>
      <c r="E78"/>
      <c r="F78"/>
      <c r="G78"/>
      <c r="H78"/>
      <c r="I78"/>
      <c r="J78"/>
      <c r="K78" s="14"/>
    </row>
    <row r="79" spans="1:11" s="9" customFormat="1" x14ac:dyDescent="0.15">
      <c r="A79"/>
      <c r="B79"/>
      <c r="C79"/>
      <c r="D79"/>
      <c r="E79"/>
      <c r="F79"/>
      <c r="G79"/>
      <c r="H79"/>
      <c r="I79"/>
      <c r="J79"/>
      <c r="K79" s="14"/>
    </row>
    <row r="80" spans="1:11" s="9" customFormat="1" x14ac:dyDescent="0.15">
      <c r="A80"/>
      <c r="B80"/>
      <c r="C80"/>
      <c r="D80"/>
      <c r="E80"/>
      <c r="F80"/>
      <c r="G80"/>
      <c r="H80"/>
      <c r="I80"/>
      <c r="J80"/>
      <c r="K80" s="14"/>
    </row>
    <row r="81" spans="1:11" s="9" customFormat="1" x14ac:dyDescent="0.15">
      <c r="A81"/>
      <c r="B81"/>
      <c r="C81"/>
      <c r="D81"/>
      <c r="E81"/>
      <c r="F81"/>
      <c r="G81"/>
      <c r="H81"/>
      <c r="I81"/>
      <c r="J81"/>
      <c r="K81" s="14"/>
    </row>
    <row r="82" spans="1:11" ht="9" customHeight="1" x14ac:dyDescent="0.15">
      <c r="K82" s="14"/>
    </row>
    <row r="83" spans="1:11" s="9" customFormat="1" ht="18" customHeight="1" x14ac:dyDescent="0.15">
      <c r="A83"/>
      <c r="B83"/>
      <c r="C83"/>
      <c r="D83"/>
      <c r="E83"/>
      <c r="F83"/>
      <c r="G83"/>
      <c r="H83"/>
      <c r="I83"/>
      <c r="J83"/>
      <c r="K83" s="14"/>
    </row>
    <row r="84" spans="1:11" s="9" customFormat="1" ht="32.25" customHeight="1" x14ac:dyDescent="0.15">
      <c r="A84"/>
      <c r="B84"/>
      <c r="C84"/>
      <c r="D84"/>
      <c r="E84"/>
      <c r="F84"/>
      <c r="G84"/>
      <c r="H84"/>
      <c r="I84"/>
      <c r="J84"/>
      <c r="K84" s="14"/>
    </row>
    <row r="85" spans="1:11" s="9" customFormat="1" x14ac:dyDescent="0.15">
      <c r="A85"/>
      <c r="B85"/>
      <c r="C85"/>
      <c r="D85"/>
      <c r="E85"/>
      <c r="F85"/>
      <c r="G85"/>
      <c r="H85"/>
      <c r="I85"/>
      <c r="J85"/>
      <c r="K85" s="14"/>
    </row>
    <row r="86" spans="1:11" s="9" customFormat="1" x14ac:dyDescent="0.15">
      <c r="A86"/>
      <c r="B86"/>
      <c r="C86"/>
      <c r="D86"/>
      <c r="E86"/>
      <c r="F86"/>
      <c r="G86"/>
      <c r="H86"/>
      <c r="I86"/>
      <c r="J86"/>
      <c r="K86" s="14"/>
    </row>
    <row r="87" spans="1:11" s="9" customFormat="1" x14ac:dyDescent="0.15">
      <c r="A87"/>
      <c r="B87"/>
      <c r="C87"/>
      <c r="D87"/>
      <c r="E87"/>
      <c r="F87"/>
      <c r="G87"/>
      <c r="H87"/>
      <c r="I87"/>
      <c r="J87"/>
      <c r="K87" s="14"/>
    </row>
    <row r="88" spans="1:11" x14ac:dyDescent="0.15">
      <c r="K88" s="14"/>
    </row>
    <row r="89" spans="1:11" x14ac:dyDescent="0.15">
      <c r="K89" s="14"/>
    </row>
    <row r="90" spans="1:11" x14ac:dyDescent="0.15">
      <c r="K90" s="14"/>
    </row>
    <row r="91" spans="1:11" x14ac:dyDescent="0.15">
      <c r="K91" s="14"/>
    </row>
    <row r="92" spans="1:11" x14ac:dyDescent="0.15">
      <c r="K92" s="14"/>
    </row>
    <row r="93" spans="1:11" x14ac:dyDescent="0.15">
      <c r="K93" s="14"/>
    </row>
    <row r="94" spans="1:11" x14ac:dyDescent="0.15">
      <c r="K94" s="14"/>
    </row>
    <row r="95" spans="1:11" x14ac:dyDescent="0.15">
      <c r="K95" s="14"/>
    </row>
    <row r="96" spans="1:11" x14ac:dyDescent="0.15">
      <c r="K96" s="14"/>
    </row>
    <row r="97" spans="1:11" x14ac:dyDescent="0.15">
      <c r="K97" s="14"/>
    </row>
    <row r="98" spans="1:11" x14ac:dyDescent="0.15">
      <c r="K98" s="14"/>
    </row>
    <row r="99" spans="1:11" x14ac:dyDescent="0.15">
      <c r="K99" s="14"/>
    </row>
    <row r="100" spans="1:11" x14ac:dyDescent="0.15">
      <c r="K100" s="14"/>
    </row>
    <row r="101" spans="1:11" x14ac:dyDescent="0.15">
      <c r="K101" s="14"/>
    </row>
    <row r="102" spans="1:11" x14ac:dyDescent="0.15">
      <c r="K102" s="14"/>
    </row>
    <row r="103" spans="1:11" x14ac:dyDescent="0.15">
      <c r="K103" s="14"/>
    </row>
    <row r="104" spans="1:11" x14ac:dyDescent="0.15">
      <c r="K104" s="14"/>
    </row>
    <row r="105" spans="1:11" x14ac:dyDescent="0.15">
      <c r="K105" s="14"/>
    </row>
    <row r="106" spans="1:11" x14ac:dyDescent="0.15">
      <c r="K106" s="14"/>
    </row>
    <row r="107" spans="1:11" x14ac:dyDescent="0.15">
      <c r="K107" s="14"/>
    </row>
    <row r="108" spans="1:11" x14ac:dyDescent="0.15">
      <c r="K108" s="14"/>
    </row>
    <row r="109" spans="1:11" x14ac:dyDescent="0.15">
      <c r="K109" s="14"/>
    </row>
    <row r="110" spans="1:11" x14ac:dyDescent="0.15">
      <c r="K110" s="14"/>
    </row>
    <row r="111" spans="1:11" s="9" customFormat="1" ht="18" customHeight="1" x14ac:dyDescent="0.15">
      <c r="A111"/>
      <c r="B111"/>
      <c r="C111"/>
      <c r="D111"/>
      <c r="E111"/>
      <c r="F111"/>
      <c r="G111"/>
      <c r="H111"/>
      <c r="I111"/>
      <c r="J111"/>
      <c r="K111" s="14"/>
    </row>
    <row r="112" spans="1:11" s="9" customFormat="1" ht="32.25" customHeight="1" x14ac:dyDescent="0.15">
      <c r="A112"/>
      <c r="B112"/>
      <c r="C112"/>
      <c r="D112"/>
      <c r="E112"/>
      <c r="F112"/>
      <c r="G112"/>
      <c r="H112"/>
      <c r="I112"/>
      <c r="J112"/>
      <c r="K112" s="14"/>
    </row>
    <row r="113" spans="1:11" s="9" customFormat="1" x14ac:dyDescent="0.15">
      <c r="A113"/>
      <c r="B113"/>
      <c r="C113"/>
      <c r="D113"/>
      <c r="E113"/>
      <c r="F113"/>
      <c r="G113"/>
      <c r="H113"/>
      <c r="I113"/>
      <c r="J113"/>
      <c r="K113" s="14"/>
    </row>
    <row r="114" spans="1:11" s="9" customFormat="1" x14ac:dyDescent="0.15">
      <c r="A114"/>
      <c r="B114"/>
      <c r="C114"/>
      <c r="D114"/>
      <c r="E114"/>
      <c r="F114"/>
      <c r="G114"/>
      <c r="H114"/>
      <c r="I114"/>
      <c r="J114"/>
      <c r="K114" s="14"/>
    </row>
    <row r="115" spans="1:11" s="9" customFormat="1" x14ac:dyDescent="0.15">
      <c r="A115"/>
      <c r="B115"/>
      <c r="C115"/>
      <c r="D115"/>
      <c r="E115"/>
      <c r="F115"/>
      <c r="G115"/>
      <c r="H115"/>
      <c r="I115"/>
      <c r="J115"/>
      <c r="K115" s="14"/>
    </row>
    <row r="116" spans="1:11" s="9" customFormat="1" x14ac:dyDescent="0.15">
      <c r="A116"/>
      <c r="B116"/>
      <c r="C116"/>
      <c r="D116"/>
      <c r="E116"/>
      <c r="F116"/>
      <c r="G116"/>
      <c r="H116"/>
      <c r="I116"/>
      <c r="J116"/>
      <c r="K116" s="14"/>
    </row>
    <row r="117" spans="1:11" s="9" customFormat="1" x14ac:dyDescent="0.15">
      <c r="A117"/>
      <c r="B117"/>
      <c r="C117"/>
      <c r="D117"/>
      <c r="E117"/>
      <c r="F117"/>
      <c r="G117"/>
      <c r="H117"/>
      <c r="I117"/>
      <c r="J117"/>
      <c r="K117" s="14"/>
    </row>
    <row r="118" spans="1:11" s="9" customFormat="1" x14ac:dyDescent="0.15">
      <c r="A118"/>
      <c r="B118"/>
      <c r="C118"/>
      <c r="D118"/>
      <c r="E118"/>
      <c r="F118"/>
      <c r="G118"/>
      <c r="H118"/>
      <c r="I118"/>
      <c r="J118"/>
      <c r="K118" s="14"/>
    </row>
    <row r="119" spans="1:11" s="9" customFormat="1" x14ac:dyDescent="0.15">
      <c r="A119"/>
      <c r="B119"/>
      <c r="C119"/>
      <c r="D119"/>
      <c r="E119"/>
      <c r="F119"/>
      <c r="G119"/>
      <c r="H119"/>
      <c r="I119"/>
      <c r="J119"/>
      <c r="K119" s="14"/>
    </row>
    <row r="120" spans="1:11" s="9" customFormat="1" x14ac:dyDescent="0.15">
      <c r="A120"/>
      <c r="B120"/>
      <c r="C120"/>
      <c r="D120"/>
      <c r="E120"/>
      <c r="F120"/>
      <c r="G120"/>
      <c r="H120"/>
      <c r="I120"/>
      <c r="J120"/>
      <c r="K120" s="14"/>
    </row>
    <row r="121" spans="1:11" s="9" customFormat="1" x14ac:dyDescent="0.15">
      <c r="A121"/>
      <c r="B121"/>
      <c r="C121"/>
      <c r="D121"/>
      <c r="E121"/>
      <c r="F121"/>
      <c r="G121"/>
      <c r="H121"/>
      <c r="I121"/>
      <c r="J121"/>
      <c r="K121" s="14"/>
    </row>
    <row r="122" spans="1:11" s="9" customFormat="1" x14ac:dyDescent="0.15">
      <c r="A122"/>
      <c r="B122"/>
      <c r="C122"/>
      <c r="D122"/>
      <c r="E122"/>
      <c r="F122"/>
      <c r="G122"/>
      <c r="H122"/>
      <c r="I122"/>
      <c r="J122"/>
      <c r="K122" s="14"/>
    </row>
    <row r="123" spans="1:11" s="9" customFormat="1" x14ac:dyDescent="0.15">
      <c r="A123"/>
      <c r="B123"/>
      <c r="C123"/>
      <c r="D123"/>
      <c r="E123"/>
      <c r="F123"/>
      <c r="G123"/>
      <c r="H123"/>
      <c r="I123"/>
      <c r="J123"/>
      <c r="K123" s="14"/>
    </row>
    <row r="124" spans="1:11" s="9" customFormat="1" x14ac:dyDescent="0.15">
      <c r="A124"/>
      <c r="B124"/>
      <c r="C124"/>
      <c r="D124"/>
      <c r="E124"/>
      <c r="F124"/>
      <c r="G124"/>
      <c r="H124"/>
      <c r="I124"/>
      <c r="J124"/>
      <c r="K124" s="14"/>
    </row>
    <row r="125" spans="1:11" s="9" customFormat="1" x14ac:dyDescent="0.15">
      <c r="A125"/>
      <c r="B125"/>
      <c r="C125"/>
      <c r="D125"/>
      <c r="E125"/>
      <c r="F125"/>
      <c r="G125"/>
      <c r="H125"/>
      <c r="I125"/>
      <c r="J125"/>
      <c r="K125" s="14"/>
    </row>
    <row r="126" spans="1:11" s="9" customFormat="1" x14ac:dyDescent="0.15">
      <c r="A126"/>
      <c r="B126"/>
      <c r="C126"/>
      <c r="D126"/>
      <c r="E126"/>
      <c r="F126"/>
      <c r="G126"/>
      <c r="H126"/>
      <c r="I126"/>
      <c r="J126"/>
      <c r="K126" s="14"/>
    </row>
    <row r="127" spans="1:11" s="9" customFormat="1" x14ac:dyDescent="0.15">
      <c r="A127"/>
      <c r="B127"/>
      <c r="C127"/>
      <c r="D127"/>
      <c r="E127"/>
      <c r="F127"/>
      <c r="G127"/>
      <c r="H127"/>
      <c r="I127"/>
      <c r="J127"/>
      <c r="K127" s="14"/>
    </row>
    <row r="128" spans="1:11" s="9" customFormat="1" x14ac:dyDescent="0.15">
      <c r="A128"/>
      <c r="B128"/>
      <c r="C128"/>
      <c r="D128"/>
      <c r="E128"/>
      <c r="F128"/>
      <c r="G128"/>
      <c r="H128"/>
      <c r="I128"/>
      <c r="J128"/>
      <c r="K128" s="14"/>
    </row>
    <row r="129" spans="1:11" s="9" customFormat="1" x14ac:dyDescent="0.15">
      <c r="A129"/>
      <c r="B129"/>
      <c r="C129"/>
      <c r="D129"/>
      <c r="E129"/>
      <c r="F129"/>
      <c r="G129"/>
      <c r="H129"/>
      <c r="I129"/>
      <c r="J129"/>
      <c r="K129" s="14"/>
    </row>
    <row r="130" spans="1:11" s="9" customFormat="1" x14ac:dyDescent="0.15">
      <c r="A130"/>
      <c r="B130"/>
      <c r="C130"/>
      <c r="D130"/>
      <c r="E130"/>
      <c r="F130"/>
      <c r="G130"/>
      <c r="H130"/>
      <c r="I130"/>
      <c r="J130"/>
      <c r="K130" s="14"/>
    </row>
    <row r="131" spans="1:11" s="9" customFormat="1" x14ac:dyDescent="0.15">
      <c r="A131"/>
      <c r="B131"/>
      <c r="C131"/>
      <c r="D131"/>
      <c r="E131"/>
      <c r="F131"/>
      <c r="G131"/>
      <c r="H131"/>
      <c r="I131"/>
      <c r="J131"/>
      <c r="K131" s="14"/>
    </row>
    <row r="132" spans="1:11" s="9" customFormat="1" x14ac:dyDescent="0.15">
      <c r="A132"/>
      <c r="B132"/>
      <c r="C132"/>
      <c r="D132"/>
      <c r="E132"/>
      <c r="F132"/>
      <c r="G132"/>
      <c r="H132"/>
      <c r="I132"/>
      <c r="J132"/>
      <c r="K132" s="14"/>
    </row>
    <row r="144" spans="1:11" ht="18" customHeight="1" x14ac:dyDescent="0.15"/>
  </sheetData>
  <mergeCells count="24">
    <mergeCell ref="B6:B7"/>
    <mergeCell ref="B8:B9"/>
    <mergeCell ref="G6:G7"/>
    <mergeCell ref="G8:G9"/>
    <mergeCell ref="B48:B49"/>
    <mergeCell ref="E48:E49"/>
    <mergeCell ref="G48:G49"/>
    <mergeCell ref="B46:B47"/>
    <mergeCell ref="E46:E47"/>
    <mergeCell ref="G46:G47"/>
    <mergeCell ref="B26:B27"/>
    <mergeCell ref="B28:B29"/>
    <mergeCell ref="G26:G27"/>
    <mergeCell ref="G28:G29"/>
    <mergeCell ref="E26:E27"/>
    <mergeCell ref="E28:E29"/>
    <mergeCell ref="E6:E7"/>
    <mergeCell ref="E8:E9"/>
    <mergeCell ref="J46:J47"/>
    <mergeCell ref="J48:J49"/>
    <mergeCell ref="J6:J7"/>
    <mergeCell ref="J8:J9"/>
    <mergeCell ref="J26:J27"/>
    <mergeCell ref="J28:J29"/>
  </mergeCells>
  <phoneticPr fontId="1"/>
  <conditionalFormatting sqref="F6:F9">
    <cfRule type="containsText" dxfId="587" priority="197" operator="containsText" text="無し">
      <formula>NOT(ISERROR(SEARCH("無し",F6)))</formula>
    </cfRule>
    <cfRule type="containsText" dxfId="586" priority="198" operator="containsText" text="変動">
      <formula>NOT(ISERROR(SEARCH("変動",F6)))</formula>
    </cfRule>
    <cfRule type="containsText" dxfId="585" priority="199" operator="containsText" text="減少">
      <formula>NOT(ISERROR(SEARCH("減少",F6)))</formula>
    </cfRule>
    <cfRule type="containsText" dxfId="584" priority="200" operator="containsText" text="増加">
      <formula>NOT(ISERROR(SEARCH("増加",F6)))</formula>
    </cfRule>
    <cfRule type="containsText" dxfId="583" priority="201" operator="containsText" text="安定">
      <formula>NOT(ISERROR(SEARCH("安定",F6)))</formula>
    </cfRule>
  </conditionalFormatting>
  <conditionalFormatting sqref="E6">
    <cfRule type="containsText" dxfId="582" priority="109" operator="containsText" text="―">
      <formula>NOT(ISERROR(SEARCH("―",E6)))</formula>
    </cfRule>
    <cfRule type="containsText" dxfId="581" priority="110" operator="containsText" text="隔年で">
      <formula>NOT(ISERROR(SEARCH("隔年で",E6)))</formula>
    </cfRule>
    <cfRule type="containsText" dxfId="580" priority="111" operator="containsText" text="年度により">
      <formula>NOT(ISERROR(SEARCH("年度により",E6)))</formula>
    </cfRule>
    <cfRule type="containsText" dxfId="579" priority="112" operator="containsText" text="減少傾向">
      <formula>NOT(ISERROR(SEARCH("減少傾向",E6)))</formula>
    </cfRule>
    <cfRule type="containsText" dxfId="578" priority="113" operator="containsText" text="増加傾向">
      <formula>NOT(ISERROR(SEARCH("増加傾向",E6)))</formula>
    </cfRule>
    <cfRule type="containsText" dxfId="577" priority="114" operator="containsText" text="同程度">
      <formula>NOT(ISERROR(SEARCH("同程度",E6)))</formula>
    </cfRule>
  </conditionalFormatting>
  <conditionalFormatting sqref="E6:E7">
    <cfRule type="containsText" dxfId="576" priority="107" operator="containsText" text="最新年度のみ減少">
      <formula>NOT(ISERROR(SEARCH("最新年度のみ減少",E6)))</formula>
    </cfRule>
    <cfRule type="containsText" dxfId="575" priority="108" operator="containsText" text="最新年度のみ増加">
      <formula>NOT(ISERROR(SEARCH("最新年度のみ増加",E6)))</formula>
    </cfRule>
  </conditionalFormatting>
  <conditionalFormatting sqref="E8">
    <cfRule type="containsText" dxfId="574" priority="101" operator="containsText" text="―">
      <formula>NOT(ISERROR(SEARCH("―",E8)))</formula>
    </cfRule>
    <cfRule type="containsText" dxfId="573" priority="102" operator="containsText" text="隔年で">
      <formula>NOT(ISERROR(SEARCH("隔年で",E8)))</formula>
    </cfRule>
    <cfRule type="containsText" dxfId="572" priority="103" operator="containsText" text="年度により">
      <formula>NOT(ISERROR(SEARCH("年度により",E8)))</formula>
    </cfRule>
    <cfRule type="containsText" dxfId="571" priority="104" operator="containsText" text="減少傾向">
      <formula>NOT(ISERROR(SEARCH("減少傾向",E8)))</formula>
    </cfRule>
    <cfRule type="containsText" dxfId="570" priority="105" operator="containsText" text="増加傾向">
      <formula>NOT(ISERROR(SEARCH("増加傾向",E8)))</formula>
    </cfRule>
    <cfRule type="containsText" dxfId="569" priority="106" operator="containsText" text="同程度">
      <formula>NOT(ISERROR(SEARCH("同程度",E8)))</formula>
    </cfRule>
  </conditionalFormatting>
  <conditionalFormatting sqref="E8:E9">
    <cfRule type="containsText" dxfId="568" priority="99" operator="containsText" text="最新年度のみ減少">
      <formula>NOT(ISERROR(SEARCH("最新年度のみ減少",E8)))</formula>
    </cfRule>
    <cfRule type="containsText" dxfId="567" priority="100" operator="containsText" text="最新年度のみ増加">
      <formula>NOT(ISERROR(SEARCH("最新年度のみ増加",E8)))</formula>
    </cfRule>
  </conditionalFormatting>
  <conditionalFormatting sqref="J48">
    <cfRule type="containsText" dxfId="566" priority="3" operator="containsText" text="―">
      <formula>NOT(ISERROR(SEARCH("―",J48)))</formula>
    </cfRule>
    <cfRule type="containsText" dxfId="565" priority="4" operator="containsText" text="隔年で">
      <formula>NOT(ISERROR(SEARCH("隔年で",J48)))</formula>
    </cfRule>
    <cfRule type="containsText" dxfId="564" priority="5" operator="containsText" text="年度により">
      <formula>NOT(ISERROR(SEARCH("年度により",J48)))</formula>
    </cfRule>
    <cfRule type="containsText" dxfId="563" priority="6" operator="containsText" text="減少傾向">
      <formula>NOT(ISERROR(SEARCH("減少傾向",J48)))</formula>
    </cfRule>
    <cfRule type="containsText" dxfId="562" priority="7" operator="containsText" text="増加傾向">
      <formula>NOT(ISERROR(SEARCH("増加傾向",J48)))</formula>
    </cfRule>
    <cfRule type="containsText" dxfId="561" priority="8" operator="containsText" text="同程度">
      <formula>NOT(ISERROR(SEARCH("同程度",J48)))</formula>
    </cfRule>
  </conditionalFormatting>
  <conditionalFormatting sqref="J48:J49">
    <cfRule type="containsText" dxfId="560" priority="1" operator="containsText" text="最新年度のみ減少">
      <formula>NOT(ISERROR(SEARCH("最新年度のみ減少",J48)))</formula>
    </cfRule>
    <cfRule type="containsText" dxfId="559" priority="2" operator="containsText" text="最新年度のみ増加">
      <formula>NOT(ISERROR(SEARCH("最新年度のみ増加",J48)))</formula>
    </cfRule>
  </conditionalFormatting>
  <conditionalFormatting sqref="J6">
    <cfRule type="containsText" dxfId="558" priority="85" operator="containsText" text="―">
      <formula>NOT(ISERROR(SEARCH("―",J6)))</formula>
    </cfRule>
    <cfRule type="containsText" dxfId="557" priority="86" operator="containsText" text="隔年で">
      <formula>NOT(ISERROR(SEARCH("隔年で",J6)))</formula>
    </cfRule>
    <cfRule type="containsText" dxfId="556" priority="87" operator="containsText" text="年度により">
      <formula>NOT(ISERROR(SEARCH("年度により",J6)))</formula>
    </cfRule>
    <cfRule type="containsText" dxfId="555" priority="88" operator="containsText" text="減少傾向">
      <formula>NOT(ISERROR(SEARCH("減少傾向",J6)))</formula>
    </cfRule>
    <cfRule type="containsText" dxfId="554" priority="89" operator="containsText" text="増加傾向">
      <formula>NOT(ISERROR(SEARCH("増加傾向",J6)))</formula>
    </cfRule>
    <cfRule type="containsText" dxfId="553" priority="90" operator="containsText" text="同程度">
      <formula>NOT(ISERROR(SEARCH("同程度",J6)))</formula>
    </cfRule>
  </conditionalFormatting>
  <conditionalFormatting sqref="J6:J7">
    <cfRule type="containsText" dxfId="552" priority="83" operator="containsText" text="最新年度のみ減少">
      <formula>NOT(ISERROR(SEARCH("最新年度のみ減少",J6)))</formula>
    </cfRule>
    <cfRule type="containsText" dxfId="551" priority="84" operator="containsText" text="最新年度のみ増加">
      <formula>NOT(ISERROR(SEARCH("最新年度のみ増加",J6)))</formula>
    </cfRule>
  </conditionalFormatting>
  <conditionalFormatting sqref="J8">
    <cfRule type="containsText" dxfId="550" priority="77" operator="containsText" text="―">
      <formula>NOT(ISERROR(SEARCH("―",J8)))</formula>
    </cfRule>
    <cfRule type="containsText" dxfId="549" priority="78" operator="containsText" text="隔年で">
      <formula>NOT(ISERROR(SEARCH("隔年で",J8)))</formula>
    </cfRule>
    <cfRule type="containsText" dxfId="548" priority="79" operator="containsText" text="年度により">
      <formula>NOT(ISERROR(SEARCH("年度により",J8)))</formula>
    </cfRule>
    <cfRule type="containsText" dxfId="547" priority="80" operator="containsText" text="減少傾向">
      <formula>NOT(ISERROR(SEARCH("減少傾向",J8)))</formula>
    </cfRule>
    <cfRule type="containsText" dxfId="546" priority="81" operator="containsText" text="増加傾向">
      <formula>NOT(ISERROR(SEARCH("増加傾向",J8)))</formula>
    </cfRule>
    <cfRule type="containsText" dxfId="545" priority="82" operator="containsText" text="同程度">
      <formula>NOT(ISERROR(SEARCH("同程度",J8)))</formula>
    </cfRule>
  </conditionalFormatting>
  <conditionalFormatting sqref="J8:J9">
    <cfRule type="containsText" dxfId="544" priority="75" operator="containsText" text="最新年度のみ減少">
      <formula>NOT(ISERROR(SEARCH("最新年度のみ減少",J8)))</formula>
    </cfRule>
    <cfRule type="containsText" dxfId="543" priority="76" operator="containsText" text="最新年度のみ増加">
      <formula>NOT(ISERROR(SEARCH("最新年度のみ増加",J8)))</formula>
    </cfRule>
  </conditionalFormatting>
  <conditionalFormatting sqref="F26:F29">
    <cfRule type="containsText" dxfId="542" priority="70" operator="containsText" text="無し">
      <formula>NOT(ISERROR(SEARCH("無し",F26)))</formula>
    </cfRule>
    <cfRule type="containsText" dxfId="541" priority="71" operator="containsText" text="変動">
      <formula>NOT(ISERROR(SEARCH("変動",F26)))</formula>
    </cfRule>
    <cfRule type="containsText" dxfId="540" priority="72" operator="containsText" text="減少">
      <formula>NOT(ISERROR(SEARCH("減少",F26)))</formula>
    </cfRule>
    <cfRule type="containsText" dxfId="539" priority="73" operator="containsText" text="増加">
      <formula>NOT(ISERROR(SEARCH("増加",F26)))</formula>
    </cfRule>
    <cfRule type="containsText" dxfId="538" priority="74" operator="containsText" text="安定">
      <formula>NOT(ISERROR(SEARCH("安定",F26)))</formula>
    </cfRule>
  </conditionalFormatting>
  <conditionalFormatting sqref="E26">
    <cfRule type="containsText" dxfId="537" priority="64" operator="containsText" text="―">
      <formula>NOT(ISERROR(SEARCH("―",E26)))</formula>
    </cfRule>
    <cfRule type="containsText" dxfId="536" priority="65" operator="containsText" text="隔年で">
      <formula>NOT(ISERROR(SEARCH("隔年で",E26)))</formula>
    </cfRule>
    <cfRule type="containsText" dxfId="535" priority="66" operator="containsText" text="年度により">
      <formula>NOT(ISERROR(SEARCH("年度により",E26)))</formula>
    </cfRule>
    <cfRule type="containsText" dxfId="534" priority="67" operator="containsText" text="減少傾向">
      <formula>NOT(ISERROR(SEARCH("減少傾向",E26)))</formula>
    </cfRule>
    <cfRule type="containsText" dxfId="533" priority="68" operator="containsText" text="増加傾向">
      <formula>NOT(ISERROR(SEARCH("増加傾向",E26)))</formula>
    </cfRule>
    <cfRule type="containsText" dxfId="532" priority="69" operator="containsText" text="同程度">
      <formula>NOT(ISERROR(SEARCH("同程度",E26)))</formula>
    </cfRule>
  </conditionalFormatting>
  <conditionalFormatting sqref="E26:E27">
    <cfRule type="containsText" dxfId="531" priority="62" operator="containsText" text="最新年度のみ減少">
      <formula>NOT(ISERROR(SEARCH("最新年度のみ減少",E26)))</formula>
    </cfRule>
    <cfRule type="containsText" dxfId="530" priority="63" operator="containsText" text="最新年度のみ増加">
      <formula>NOT(ISERROR(SEARCH("最新年度のみ増加",E26)))</formula>
    </cfRule>
  </conditionalFormatting>
  <conditionalFormatting sqref="E28">
    <cfRule type="containsText" dxfId="529" priority="56" operator="containsText" text="―">
      <formula>NOT(ISERROR(SEARCH("―",E28)))</formula>
    </cfRule>
    <cfRule type="containsText" dxfId="528" priority="57" operator="containsText" text="隔年で">
      <formula>NOT(ISERROR(SEARCH("隔年で",E28)))</formula>
    </cfRule>
    <cfRule type="containsText" dxfId="527" priority="58" operator="containsText" text="年度により">
      <formula>NOT(ISERROR(SEARCH("年度により",E28)))</formula>
    </cfRule>
    <cfRule type="containsText" dxfId="526" priority="59" operator="containsText" text="減少傾向">
      <formula>NOT(ISERROR(SEARCH("減少傾向",E28)))</formula>
    </cfRule>
    <cfRule type="containsText" dxfId="525" priority="60" operator="containsText" text="増加傾向">
      <formula>NOT(ISERROR(SEARCH("増加傾向",E28)))</formula>
    </cfRule>
    <cfRule type="containsText" dxfId="524" priority="61" operator="containsText" text="同程度">
      <formula>NOT(ISERROR(SEARCH("同程度",E28)))</formula>
    </cfRule>
  </conditionalFormatting>
  <conditionalFormatting sqref="E28:E29">
    <cfRule type="containsText" dxfId="523" priority="54" operator="containsText" text="最新年度のみ減少">
      <formula>NOT(ISERROR(SEARCH("最新年度のみ減少",E28)))</formula>
    </cfRule>
    <cfRule type="containsText" dxfId="522" priority="55" operator="containsText" text="最新年度のみ増加">
      <formula>NOT(ISERROR(SEARCH("最新年度のみ増加",E28)))</formula>
    </cfRule>
  </conditionalFormatting>
  <conditionalFormatting sqref="J26">
    <cfRule type="containsText" dxfId="521" priority="48" operator="containsText" text="―">
      <formula>NOT(ISERROR(SEARCH("―",J26)))</formula>
    </cfRule>
    <cfRule type="containsText" dxfId="520" priority="49" operator="containsText" text="隔年で">
      <formula>NOT(ISERROR(SEARCH("隔年で",J26)))</formula>
    </cfRule>
    <cfRule type="containsText" dxfId="519" priority="50" operator="containsText" text="年度により">
      <formula>NOT(ISERROR(SEARCH("年度により",J26)))</formula>
    </cfRule>
    <cfRule type="containsText" dxfId="518" priority="51" operator="containsText" text="減少傾向">
      <formula>NOT(ISERROR(SEARCH("減少傾向",J26)))</formula>
    </cfRule>
    <cfRule type="containsText" dxfId="517" priority="52" operator="containsText" text="増加傾向">
      <formula>NOT(ISERROR(SEARCH("増加傾向",J26)))</formula>
    </cfRule>
    <cfRule type="containsText" dxfId="516" priority="53" operator="containsText" text="同程度">
      <formula>NOT(ISERROR(SEARCH("同程度",J26)))</formula>
    </cfRule>
  </conditionalFormatting>
  <conditionalFormatting sqref="J26:J27">
    <cfRule type="containsText" dxfId="515" priority="46" operator="containsText" text="最新年度のみ減少">
      <formula>NOT(ISERROR(SEARCH("最新年度のみ減少",J26)))</formula>
    </cfRule>
    <cfRule type="containsText" dxfId="514" priority="47" operator="containsText" text="最新年度のみ増加">
      <formula>NOT(ISERROR(SEARCH("最新年度のみ増加",J26)))</formula>
    </cfRule>
  </conditionalFormatting>
  <conditionalFormatting sqref="J28">
    <cfRule type="containsText" dxfId="513" priority="40" operator="containsText" text="―">
      <formula>NOT(ISERROR(SEARCH("―",J28)))</formula>
    </cfRule>
    <cfRule type="containsText" dxfId="512" priority="41" operator="containsText" text="隔年で">
      <formula>NOT(ISERROR(SEARCH("隔年で",J28)))</formula>
    </cfRule>
    <cfRule type="containsText" dxfId="511" priority="42" operator="containsText" text="年度により">
      <formula>NOT(ISERROR(SEARCH("年度により",J28)))</formula>
    </cfRule>
    <cfRule type="containsText" dxfId="510" priority="43" operator="containsText" text="減少傾向">
      <formula>NOT(ISERROR(SEARCH("減少傾向",J28)))</formula>
    </cfRule>
    <cfRule type="containsText" dxfId="509" priority="44" operator="containsText" text="増加傾向">
      <formula>NOT(ISERROR(SEARCH("増加傾向",J28)))</formula>
    </cfRule>
    <cfRule type="containsText" dxfId="508" priority="45" operator="containsText" text="同程度">
      <formula>NOT(ISERROR(SEARCH("同程度",J28)))</formula>
    </cfRule>
  </conditionalFormatting>
  <conditionalFormatting sqref="J28:J29">
    <cfRule type="containsText" dxfId="507" priority="38" operator="containsText" text="最新年度のみ減少">
      <formula>NOT(ISERROR(SEARCH("最新年度のみ減少",J28)))</formula>
    </cfRule>
    <cfRule type="containsText" dxfId="506" priority="39" operator="containsText" text="最新年度のみ増加">
      <formula>NOT(ISERROR(SEARCH("最新年度のみ増加",J28)))</formula>
    </cfRule>
  </conditionalFormatting>
  <conditionalFormatting sqref="F46:F49">
    <cfRule type="containsText" dxfId="505" priority="33" operator="containsText" text="無し">
      <formula>NOT(ISERROR(SEARCH("無し",F46)))</formula>
    </cfRule>
    <cfRule type="containsText" dxfId="504" priority="34" operator="containsText" text="変動">
      <formula>NOT(ISERROR(SEARCH("変動",F46)))</formula>
    </cfRule>
    <cfRule type="containsText" dxfId="503" priority="35" operator="containsText" text="減少">
      <formula>NOT(ISERROR(SEARCH("減少",F46)))</formula>
    </cfRule>
    <cfRule type="containsText" dxfId="502" priority="36" operator="containsText" text="増加">
      <formula>NOT(ISERROR(SEARCH("増加",F46)))</formula>
    </cfRule>
    <cfRule type="containsText" dxfId="501" priority="37" operator="containsText" text="安定">
      <formula>NOT(ISERROR(SEARCH("安定",F46)))</formula>
    </cfRule>
  </conditionalFormatting>
  <conditionalFormatting sqref="E46">
    <cfRule type="containsText" dxfId="500" priority="27" operator="containsText" text="―">
      <formula>NOT(ISERROR(SEARCH("―",E46)))</formula>
    </cfRule>
    <cfRule type="containsText" dxfId="499" priority="28" operator="containsText" text="隔年で">
      <formula>NOT(ISERROR(SEARCH("隔年で",E46)))</formula>
    </cfRule>
    <cfRule type="containsText" dxfId="498" priority="29" operator="containsText" text="年度により">
      <formula>NOT(ISERROR(SEARCH("年度により",E46)))</formula>
    </cfRule>
    <cfRule type="containsText" dxfId="497" priority="30" operator="containsText" text="減少傾向">
      <formula>NOT(ISERROR(SEARCH("減少傾向",E46)))</formula>
    </cfRule>
    <cfRule type="containsText" dxfId="496" priority="31" operator="containsText" text="増加傾向">
      <formula>NOT(ISERROR(SEARCH("増加傾向",E46)))</formula>
    </cfRule>
    <cfRule type="containsText" dxfId="495" priority="32" operator="containsText" text="同程度">
      <formula>NOT(ISERROR(SEARCH("同程度",E46)))</formula>
    </cfRule>
  </conditionalFormatting>
  <conditionalFormatting sqref="E46:E47">
    <cfRule type="containsText" dxfId="494" priority="25" operator="containsText" text="最新年度のみ減少">
      <formula>NOT(ISERROR(SEARCH("最新年度のみ減少",E46)))</formula>
    </cfRule>
    <cfRule type="containsText" dxfId="493" priority="26" operator="containsText" text="最新年度のみ増加">
      <formula>NOT(ISERROR(SEARCH("最新年度のみ増加",E46)))</formula>
    </cfRule>
  </conditionalFormatting>
  <conditionalFormatting sqref="E48">
    <cfRule type="containsText" dxfId="492" priority="19" operator="containsText" text="―">
      <formula>NOT(ISERROR(SEARCH("―",E48)))</formula>
    </cfRule>
    <cfRule type="containsText" dxfId="491" priority="20" operator="containsText" text="隔年で">
      <formula>NOT(ISERROR(SEARCH("隔年で",E48)))</formula>
    </cfRule>
    <cfRule type="containsText" dxfId="490" priority="21" operator="containsText" text="年度により">
      <formula>NOT(ISERROR(SEARCH("年度により",E48)))</formula>
    </cfRule>
    <cfRule type="containsText" dxfId="489" priority="22" operator="containsText" text="減少傾向">
      <formula>NOT(ISERROR(SEARCH("減少傾向",E48)))</formula>
    </cfRule>
    <cfRule type="containsText" dxfId="488" priority="23" operator="containsText" text="増加傾向">
      <formula>NOT(ISERROR(SEARCH("増加傾向",E48)))</formula>
    </cfRule>
    <cfRule type="containsText" dxfId="487" priority="24" operator="containsText" text="同程度">
      <formula>NOT(ISERROR(SEARCH("同程度",E48)))</formula>
    </cfRule>
  </conditionalFormatting>
  <conditionalFormatting sqref="E48:E49">
    <cfRule type="containsText" dxfId="486" priority="17" operator="containsText" text="最新年度のみ減少">
      <formula>NOT(ISERROR(SEARCH("最新年度のみ減少",E48)))</formula>
    </cfRule>
    <cfRule type="containsText" dxfId="485" priority="18" operator="containsText" text="最新年度のみ増加">
      <formula>NOT(ISERROR(SEARCH("最新年度のみ増加",E48)))</formula>
    </cfRule>
  </conditionalFormatting>
  <conditionalFormatting sqref="J46">
    <cfRule type="containsText" dxfId="484" priority="11" operator="containsText" text="―">
      <formula>NOT(ISERROR(SEARCH("―",J46)))</formula>
    </cfRule>
    <cfRule type="containsText" dxfId="483" priority="12" operator="containsText" text="隔年で">
      <formula>NOT(ISERROR(SEARCH("隔年で",J46)))</formula>
    </cfRule>
    <cfRule type="containsText" dxfId="482" priority="13" operator="containsText" text="年度により">
      <formula>NOT(ISERROR(SEARCH("年度により",J46)))</formula>
    </cfRule>
    <cfRule type="containsText" dxfId="481" priority="14" operator="containsText" text="減少傾向">
      <formula>NOT(ISERROR(SEARCH("減少傾向",J46)))</formula>
    </cfRule>
    <cfRule type="containsText" dxfId="480" priority="15" operator="containsText" text="増加傾向">
      <formula>NOT(ISERROR(SEARCH("増加傾向",J46)))</formula>
    </cfRule>
    <cfRule type="containsText" dxfId="479" priority="16" operator="containsText" text="同程度">
      <formula>NOT(ISERROR(SEARCH("同程度",J46)))</formula>
    </cfRule>
  </conditionalFormatting>
  <conditionalFormatting sqref="J46:J47">
    <cfRule type="containsText" dxfId="478" priority="9" operator="containsText" text="最新年度のみ減少">
      <formula>NOT(ISERROR(SEARCH("最新年度のみ減少",J46)))</formula>
    </cfRule>
    <cfRule type="containsText" dxfId="477" priority="10" operator="containsText" text="最新年度のみ増加">
      <formula>NOT(ISERROR(SEARCH("最新年度のみ増加",J46)))</formula>
    </cfRule>
  </conditionalFormatting>
  <dataValidations count="1">
    <dataValidation type="list" allowBlank="1" showInputMessage="1" showErrorMessage="1" sqref="F6:F9" xr:uid="{00000000-0002-0000-0300-000000000000}">
      <formula1>$C$77:$C$80</formula1>
    </dataValidation>
  </dataValidations>
  <hyperlinks>
    <hyperlink ref="L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R56"/>
  <sheetViews>
    <sheetView showOutlineSymbols="0" showWhiteSpace="0" workbookViewId="0">
      <selection activeCell="L1" sqref="L1"/>
    </sheetView>
  </sheetViews>
  <sheetFormatPr defaultRowHeight="13.5" x14ac:dyDescent="0.15"/>
  <cols>
    <col min="1" max="1" width="0.625" style="14" customWidth="1"/>
    <col min="2" max="2" width="11.625" style="14" customWidth="1"/>
    <col min="3" max="3" width="11.25" style="14" customWidth="1"/>
    <col min="4" max="4" width="10" style="14" customWidth="1"/>
    <col min="5" max="5" width="12" style="14" customWidth="1"/>
    <col min="6" max="6" width="2.875" style="14" customWidth="1"/>
    <col min="7" max="7" width="11.625" style="14" customWidth="1"/>
    <col min="8" max="8" width="11.25" style="14" customWidth="1"/>
    <col min="9" max="9" width="10" style="14" customWidth="1"/>
    <col min="10" max="10" width="12" style="14" customWidth="1"/>
    <col min="11" max="11" width="0.625" style="14" customWidth="1"/>
    <col min="12" max="12" width="20.5" style="9" bestFit="1" customWidth="1"/>
    <col min="13" max="17" width="10.75" style="9" bestFit="1" customWidth="1"/>
    <col min="18" max="18" width="9" style="9"/>
  </cols>
  <sheetData>
    <row r="1" spans="1:18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L1" s="76" t="s">
        <v>265</v>
      </c>
    </row>
    <row r="2" spans="1:18" ht="24" customHeight="1" x14ac:dyDescent="0.15">
      <c r="A2" s="3" t="s">
        <v>275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 s="3"/>
      <c r="B3" s="3" t="s">
        <v>278</v>
      </c>
      <c r="C3" s="3"/>
      <c r="D3"/>
      <c r="E3"/>
      <c r="F3"/>
      <c r="G3"/>
      <c r="H3"/>
      <c r="I3"/>
      <c r="J3"/>
    </row>
    <row r="4" spans="1:18" x14ac:dyDescent="0.15">
      <c r="A4" s="3"/>
      <c r="B4" s="12"/>
      <c r="C4" s="12"/>
      <c r="D4" s="12"/>
      <c r="E4" s="12"/>
      <c r="F4" s="12"/>
      <c r="G4" s="12"/>
      <c r="H4" s="12"/>
      <c r="I4" s="12"/>
      <c r="J4" s="12"/>
      <c r="K4" s="79"/>
    </row>
    <row r="5" spans="1:18" ht="18" customHeight="1" x14ac:dyDescent="0.15">
      <c r="B5" s="13" t="s">
        <v>2</v>
      </c>
      <c r="C5" s="7"/>
      <c r="D5" s="7"/>
      <c r="E5" s="7"/>
      <c r="F5" s="7"/>
      <c r="G5" s="7"/>
      <c r="H5" s="7"/>
      <c r="I5" s="7"/>
      <c r="J5" s="7"/>
      <c r="K5"/>
      <c r="L5"/>
      <c r="M5"/>
      <c r="N5"/>
      <c r="O5"/>
      <c r="P5"/>
      <c r="Q5"/>
      <c r="R5"/>
    </row>
    <row r="6" spans="1:18" s="9" customFormat="1" ht="17.25" customHeight="1" x14ac:dyDescent="0.15">
      <c r="A6" s="82"/>
      <c r="B6" s="311" t="s">
        <v>496</v>
      </c>
      <c r="C6" s="81" t="s">
        <v>272</v>
      </c>
      <c r="D6" s="86">
        <f>AVERAGE('3.グラフデータ'!D85:H85)</f>
        <v>177.8</v>
      </c>
      <c r="E6" s="309" t="str">
        <f>'3.グラフデータ'!AD85</f>
        <v>最新年度のみ減少</v>
      </c>
      <c r="F6" s="79"/>
      <c r="G6" s="313" t="s">
        <v>497</v>
      </c>
      <c r="H6" s="81" t="s">
        <v>272</v>
      </c>
      <c r="I6" s="99">
        <f>AVERAGE('3.グラフデータ'!D86:H86)</f>
        <v>0.33739999999999998</v>
      </c>
      <c r="J6" s="309" t="str">
        <f>'3.グラフデータ'!AD86</f>
        <v>減少傾向⤵</v>
      </c>
      <c r="K6" s="79"/>
    </row>
    <row r="7" spans="1:18" s="9" customFormat="1" ht="17.25" customHeight="1" x14ac:dyDescent="0.15">
      <c r="A7" s="82"/>
      <c r="B7" s="312"/>
      <c r="C7" s="83" t="s">
        <v>274</v>
      </c>
      <c r="D7" s="96">
        <f>'3.グラフデータ'!H85-'3.グラフデータ'!D85</f>
        <v>40</v>
      </c>
      <c r="E7" s="310"/>
      <c r="F7" s="79"/>
      <c r="G7" s="314"/>
      <c r="H7" s="83" t="s">
        <v>274</v>
      </c>
      <c r="I7" s="85">
        <f>'3.グラフデータ'!H86-'3.グラフデータ'!D86</f>
        <v>-4.7999999999999987E-2</v>
      </c>
      <c r="J7" s="310"/>
      <c r="K7" s="79"/>
    </row>
    <row r="8" spans="1:18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8"/>
    </row>
    <row r="9" spans="1:18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8"/>
    </row>
    <row r="10" spans="1:18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8"/>
    </row>
    <row r="11" spans="1:18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8"/>
    </row>
    <row r="12" spans="1:18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8"/>
    </row>
    <row r="13" spans="1:18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8"/>
    </row>
    <row r="14" spans="1:18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8"/>
    </row>
    <row r="15" spans="1:18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8"/>
    </row>
    <row r="16" spans="1:18" ht="18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8"/>
    </row>
    <row r="17" spans="1:18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8"/>
    </row>
    <row r="18" spans="1:18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8"/>
    </row>
    <row r="19" spans="1:18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8"/>
    </row>
    <row r="20" spans="1:18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8"/>
    </row>
    <row r="21" spans="1:18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8"/>
    </row>
    <row r="22" spans="1:18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8"/>
    </row>
    <row r="23" spans="1:18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80"/>
    </row>
    <row r="24" spans="1:18" s="9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8" ht="18" customHeight="1" x14ac:dyDescent="0.15">
      <c r="B25" s="13" t="s">
        <v>266</v>
      </c>
      <c r="C25" s="7"/>
      <c r="D25" s="7"/>
      <c r="E25" s="7"/>
      <c r="F25" s="7"/>
      <c r="G25" s="7"/>
      <c r="H25" s="7"/>
      <c r="I25" s="7"/>
      <c r="J25" s="7"/>
      <c r="K25"/>
      <c r="L25"/>
      <c r="M25"/>
      <c r="N25"/>
      <c r="O25"/>
      <c r="P25"/>
      <c r="Q25"/>
      <c r="R25"/>
    </row>
    <row r="26" spans="1:18" s="9" customFormat="1" ht="17.25" customHeight="1" x14ac:dyDescent="0.15">
      <c r="A26" s="82"/>
      <c r="B26" s="311" t="s">
        <v>496</v>
      </c>
      <c r="C26" s="81" t="s">
        <v>272</v>
      </c>
      <c r="D26" s="102">
        <f>AVERAGE('3.グラフデータ'!D92:H92)</f>
        <v>65005.4</v>
      </c>
      <c r="E26" s="309" t="str">
        <f>'3.グラフデータ'!AD92</f>
        <v>同程度で推移</v>
      </c>
      <c r="F26" s="79"/>
      <c r="G26" s="313" t="s">
        <v>497</v>
      </c>
      <c r="H26" s="81" t="s">
        <v>272</v>
      </c>
      <c r="I26" s="99">
        <f>AVERAGE('3.グラフデータ'!D93:H93)</f>
        <v>0.2984</v>
      </c>
      <c r="J26" s="309" t="str">
        <f>'3.グラフデータ'!AD93</f>
        <v>同程度で推移</v>
      </c>
      <c r="K26" s="79"/>
    </row>
    <row r="27" spans="1:18" s="9" customFormat="1" ht="17.25" customHeight="1" x14ac:dyDescent="0.15">
      <c r="A27" s="82"/>
      <c r="B27" s="312"/>
      <c r="C27" s="83" t="s">
        <v>274</v>
      </c>
      <c r="D27" s="103">
        <f>'3.グラフデータ'!H92-'3.グラフデータ'!D92</f>
        <v>-127</v>
      </c>
      <c r="E27" s="310"/>
      <c r="F27" s="79"/>
      <c r="G27" s="314"/>
      <c r="H27" s="83" t="s">
        <v>274</v>
      </c>
      <c r="I27" s="85">
        <f>'3.グラフデータ'!H93-'3.グラフデータ'!D93</f>
        <v>1.0000000000000009E-3</v>
      </c>
      <c r="J27" s="310"/>
      <c r="K27" s="79"/>
    </row>
    <row r="28" spans="1:18" ht="18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8"/>
    </row>
    <row r="29" spans="1:18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8"/>
    </row>
    <row r="30" spans="1:18" ht="18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8"/>
    </row>
    <row r="31" spans="1:18" ht="18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8"/>
    </row>
    <row r="32" spans="1:18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8"/>
    </row>
    <row r="33" spans="1:11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8"/>
    </row>
    <row r="34" spans="1:11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8"/>
    </row>
    <row r="35" spans="1:11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8"/>
    </row>
    <row r="36" spans="1:11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8"/>
    </row>
    <row r="37" spans="1:11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8"/>
    </row>
    <row r="38" spans="1:11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8"/>
    </row>
    <row r="39" spans="1:11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8"/>
    </row>
    <row r="40" spans="1:11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8"/>
    </row>
    <row r="41" spans="1:11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80"/>
    </row>
    <row r="42" spans="1:11" ht="18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9"/>
    </row>
    <row r="43" spans="1:11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9"/>
    </row>
    <row r="44" spans="1:11" ht="9" customHeight="1" x14ac:dyDescent="0.15">
      <c r="A44"/>
      <c r="B44"/>
      <c r="C44"/>
      <c r="D44"/>
      <c r="E44"/>
      <c r="F44"/>
      <c r="G44"/>
      <c r="H44"/>
      <c r="I44"/>
      <c r="J44"/>
      <c r="K44" s="78"/>
    </row>
    <row r="45" spans="1:1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1" x14ac:dyDescent="0.1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</row>
    <row r="48" spans="1:11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1:11" x14ac:dyDescent="0.1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</row>
    <row r="50" spans="1:1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K4">
    <cfRule type="containsText" dxfId="476" priority="132" operator="containsText" text="無し">
      <formula>NOT(ISERROR(SEARCH("無し",#REF!)))</formula>
    </cfRule>
    <cfRule type="containsText" dxfId="475" priority="133" operator="containsText" text="変動">
      <formula>NOT(ISERROR(SEARCH("変動",#REF!)))</formula>
    </cfRule>
    <cfRule type="containsText" dxfId="474" priority="134" operator="containsText" text="減少">
      <formula>NOT(ISERROR(SEARCH("減少",#REF!)))</formula>
    </cfRule>
    <cfRule type="containsText" dxfId="473" priority="135" operator="containsText" text="増加">
      <formula>NOT(ISERROR(SEARCH("増加",#REF!)))</formula>
    </cfRule>
    <cfRule type="containsText" dxfId="472" priority="136" operator="containsText" text="安定">
      <formula>NOT(ISERROR(SEARCH("安定",#REF!)))</formula>
    </cfRule>
  </conditionalFormatting>
  <conditionalFormatting sqref="K42:K43">
    <cfRule type="containsText" dxfId="471" priority="103" operator="containsText" text="無し">
      <formula>NOT(ISERROR(SEARCH("無し",#REF!)))</formula>
    </cfRule>
    <cfRule type="containsText" dxfId="470" priority="104" operator="containsText" text="変動">
      <formula>NOT(ISERROR(SEARCH("変動",#REF!)))</formula>
    </cfRule>
    <cfRule type="containsText" dxfId="469" priority="105" operator="containsText" text="減少">
      <formula>NOT(ISERROR(SEARCH("減少",#REF!)))</formula>
    </cfRule>
    <cfRule type="containsText" dxfId="468" priority="106" operator="containsText" text="増加">
      <formula>NOT(ISERROR(SEARCH("増加",#REF!)))</formula>
    </cfRule>
    <cfRule type="containsText" dxfId="467" priority="107" operator="containsText" text="安定">
      <formula>NOT(ISERROR(SEARCH("安定",#REF!)))</formula>
    </cfRule>
  </conditionalFormatting>
  <conditionalFormatting sqref="E6">
    <cfRule type="containsText" dxfId="466" priority="27" operator="containsText" text="―">
      <formula>NOT(ISERROR(SEARCH("―",E6)))</formula>
    </cfRule>
    <cfRule type="containsText" dxfId="465" priority="28" operator="containsText" text="隔年で">
      <formula>NOT(ISERROR(SEARCH("隔年で",E6)))</formula>
    </cfRule>
    <cfRule type="containsText" dxfId="464" priority="29" operator="containsText" text="年度により">
      <formula>NOT(ISERROR(SEARCH("年度により",E6)))</formula>
    </cfRule>
    <cfRule type="containsText" dxfId="463" priority="30" operator="containsText" text="減少傾向">
      <formula>NOT(ISERROR(SEARCH("減少傾向",E6)))</formula>
    </cfRule>
    <cfRule type="containsText" dxfId="462" priority="31" operator="containsText" text="増加傾向">
      <formula>NOT(ISERROR(SEARCH("増加傾向",E6)))</formula>
    </cfRule>
    <cfRule type="containsText" dxfId="461" priority="32" operator="containsText" text="同程度">
      <formula>NOT(ISERROR(SEARCH("同程度",E6)))</formula>
    </cfRule>
  </conditionalFormatting>
  <conditionalFormatting sqref="E6:E7">
    <cfRule type="containsText" dxfId="460" priority="25" operator="containsText" text="最新年度のみ減少">
      <formula>NOT(ISERROR(SEARCH("最新年度のみ減少",E6)))</formula>
    </cfRule>
    <cfRule type="containsText" dxfId="459" priority="26" operator="containsText" text="最新年度のみ増加">
      <formula>NOT(ISERROR(SEARCH("最新年度のみ増加",E6)))</formula>
    </cfRule>
  </conditionalFormatting>
  <conditionalFormatting sqref="J6">
    <cfRule type="containsText" dxfId="458" priority="19" operator="containsText" text="―">
      <formula>NOT(ISERROR(SEARCH("―",J6)))</formula>
    </cfRule>
    <cfRule type="containsText" dxfId="457" priority="20" operator="containsText" text="隔年で">
      <formula>NOT(ISERROR(SEARCH("隔年で",J6)))</formula>
    </cfRule>
    <cfRule type="containsText" dxfId="456" priority="21" operator="containsText" text="年度により">
      <formula>NOT(ISERROR(SEARCH("年度により",J6)))</formula>
    </cfRule>
    <cfRule type="containsText" dxfId="455" priority="22" operator="containsText" text="減少傾向">
      <formula>NOT(ISERROR(SEARCH("減少傾向",J6)))</formula>
    </cfRule>
    <cfRule type="containsText" dxfId="454" priority="23" operator="containsText" text="増加傾向">
      <formula>NOT(ISERROR(SEARCH("増加傾向",J6)))</formula>
    </cfRule>
    <cfRule type="containsText" dxfId="453" priority="24" operator="containsText" text="同程度">
      <formula>NOT(ISERROR(SEARCH("同程度",J6)))</formula>
    </cfRule>
  </conditionalFormatting>
  <conditionalFormatting sqref="J6:J7">
    <cfRule type="containsText" dxfId="452" priority="17" operator="containsText" text="最新年度のみ減少">
      <formula>NOT(ISERROR(SEARCH("最新年度のみ減少",J6)))</formula>
    </cfRule>
    <cfRule type="containsText" dxfId="451" priority="18" operator="containsText" text="最新年度のみ増加">
      <formula>NOT(ISERROR(SEARCH("最新年度のみ増加",J6)))</formula>
    </cfRule>
  </conditionalFormatting>
  <conditionalFormatting sqref="E26">
    <cfRule type="containsText" dxfId="450" priority="11" operator="containsText" text="―">
      <formula>NOT(ISERROR(SEARCH("―",E26)))</formula>
    </cfRule>
    <cfRule type="containsText" dxfId="449" priority="12" operator="containsText" text="隔年で">
      <formula>NOT(ISERROR(SEARCH("隔年で",E26)))</formula>
    </cfRule>
    <cfRule type="containsText" dxfId="448" priority="13" operator="containsText" text="年度により">
      <formula>NOT(ISERROR(SEARCH("年度により",E26)))</formula>
    </cfRule>
    <cfRule type="containsText" dxfId="447" priority="14" operator="containsText" text="減少傾向">
      <formula>NOT(ISERROR(SEARCH("減少傾向",E26)))</formula>
    </cfRule>
    <cfRule type="containsText" dxfId="446" priority="15" operator="containsText" text="増加傾向">
      <formula>NOT(ISERROR(SEARCH("増加傾向",E26)))</formula>
    </cfRule>
    <cfRule type="containsText" dxfId="445" priority="16" operator="containsText" text="同程度">
      <formula>NOT(ISERROR(SEARCH("同程度",E26)))</formula>
    </cfRule>
  </conditionalFormatting>
  <conditionalFormatting sqref="E26:E27">
    <cfRule type="containsText" dxfId="444" priority="9" operator="containsText" text="最新年度のみ減少">
      <formula>NOT(ISERROR(SEARCH("最新年度のみ減少",E26)))</formula>
    </cfRule>
    <cfRule type="containsText" dxfId="443" priority="10" operator="containsText" text="最新年度のみ増加">
      <formula>NOT(ISERROR(SEARCH("最新年度のみ増加",E26)))</formula>
    </cfRule>
  </conditionalFormatting>
  <conditionalFormatting sqref="J26">
    <cfRule type="containsText" dxfId="442" priority="3" operator="containsText" text="―">
      <formula>NOT(ISERROR(SEARCH("―",J26)))</formula>
    </cfRule>
    <cfRule type="containsText" dxfId="441" priority="4" operator="containsText" text="隔年で">
      <formula>NOT(ISERROR(SEARCH("隔年で",J26)))</formula>
    </cfRule>
    <cfRule type="containsText" dxfId="440" priority="5" operator="containsText" text="年度により">
      <formula>NOT(ISERROR(SEARCH("年度により",J26)))</formula>
    </cfRule>
    <cfRule type="containsText" dxfId="439" priority="6" operator="containsText" text="減少傾向">
      <formula>NOT(ISERROR(SEARCH("減少傾向",J26)))</formula>
    </cfRule>
    <cfRule type="containsText" dxfId="438" priority="7" operator="containsText" text="増加傾向">
      <formula>NOT(ISERROR(SEARCH("増加傾向",J26)))</formula>
    </cfRule>
    <cfRule type="containsText" dxfId="437" priority="8" operator="containsText" text="同程度">
      <formula>NOT(ISERROR(SEARCH("同程度",J26)))</formula>
    </cfRule>
  </conditionalFormatting>
  <conditionalFormatting sqref="J26:J27">
    <cfRule type="containsText" dxfId="436" priority="1" operator="containsText" text="最新年度のみ減少">
      <formula>NOT(ISERROR(SEARCH("最新年度のみ減少",J26)))</formula>
    </cfRule>
    <cfRule type="containsText" dxfId="435" priority="2" operator="containsText" text="最新年度のみ増加">
      <formula>NOT(ISERROR(SEARCH("最新年度のみ増加",J26)))</formula>
    </cfRule>
  </conditionalFormatting>
  <dataValidations disablePrompts="1" count="3">
    <dataValidation type="list" allowBlank="1" showInputMessage="1" showErrorMessage="1" sqref="K6:K7 F6:F7" xr:uid="{00000000-0002-0000-0400-000000000000}">
      <formula1>$C$38:$C$40</formula1>
    </dataValidation>
    <dataValidation type="list" allowBlank="1" showInputMessage="1" showErrorMessage="1" sqref="K4:K5" xr:uid="{00000000-0002-0000-0400-000001000000}">
      <formula1>#REF!</formula1>
    </dataValidation>
    <dataValidation type="list" allowBlank="1" showInputMessage="1" showErrorMessage="1" sqref="K26:K27 F26:F27" xr:uid="{00000000-0002-0000-0400-000002000000}">
      <formula1>$C$44:$C$46</formula1>
    </dataValidation>
  </dataValidations>
  <hyperlinks>
    <hyperlink ref="L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36"/>
  <sheetViews>
    <sheetView showOutlineSymbols="0" showWhiteSpace="0" workbookViewId="0">
      <selection activeCell="M11" sqref="M1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2" ht="24" customHeight="1" thickBot="1" x14ac:dyDescent="0.2">
      <c r="A1" s="3" t="s">
        <v>506</v>
      </c>
      <c r="B1" s="3"/>
      <c r="C1" s="13"/>
      <c r="D1" s="14"/>
      <c r="E1" s="14"/>
      <c r="F1" s="14"/>
      <c r="G1" s="13"/>
      <c r="H1" s="14"/>
      <c r="I1" s="14"/>
      <c r="J1" s="14"/>
      <c r="K1" s="14"/>
      <c r="L1" s="76" t="s">
        <v>265</v>
      </c>
    </row>
    <row r="2" spans="1:12" ht="24" customHeight="1" x14ac:dyDescent="0.15">
      <c r="A2" s="3" t="s">
        <v>275</v>
      </c>
      <c r="B2" s="3"/>
      <c r="C2" s="13"/>
      <c r="D2" s="14"/>
      <c r="E2" s="14"/>
      <c r="F2" s="14"/>
      <c r="G2" s="14"/>
      <c r="H2" s="14"/>
      <c r="I2" s="14"/>
      <c r="J2" s="14"/>
      <c r="K2" s="14"/>
    </row>
    <row r="3" spans="1:12" ht="24" customHeight="1" x14ac:dyDescent="0.15">
      <c r="A3" s="3"/>
      <c r="B3" s="13" t="s">
        <v>295</v>
      </c>
      <c r="C3" s="13"/>
      <c r="D3" s="14"/>
      <c r="E3" s="14"/>
      <c r="F3" s="14"/>
      <c r="G3" s="14"/>
      <c r="H3" s="14"/>
      <c r="I3" s="14"/>
      <c r="J3" s="14"/>
      <c r="K3" s="14"/>
    </row>
    <row r="4" spans="1:12" x14ac:dyDescent="0.15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12" s="9" customFormat="1" ht="18" customHeight="1" x14ac:dyDescent="0.15">
      <c r="A5" s="80"/>
      <c r="B5" s="13" t="s">
        <v>297</v>
      </c>
      <c r="C5" s="80"/>
      <c r="D5" s="80"/>
      <c r="E5" s="80"/>
      <c r="F5" s="80"/>
      <c r="G5" s="13"/>
      <c r="H5" s="80"/>
      <c r="I5" s="80"/>
      <c r="J5" s="80"/>
      <c r="K5" s="80"/>
    </row>
    <row r="6" spans="1:12" s="9" customFormat="1" ht="17.25" customHeight="1" x14ac:dyDescent="0.15">
      <c r="A6" s="82"/>
      <c r="B6" s="311" t="s">
        <v>496</v>
      </c>
      <c r="C6" s="81" t="s">
        <v>272</v>
      </c>
      <c r="D6" s="86">
        <f>AVERAGE('3.グラフデータ'!D99:H99)</f>
        <v>779.64</v>
      </c>
      <c r="E6" s="309" t="str">
        <f>'3.グラフデータ'!AD99</f>
        <v>同程度で推移</v>
      </c>
      <c r="F6" s="79"/>
      <c r="G6" s="313" t="s">
        <v>497</v>
      </c>
      <c r="H6" s="81" t="s">
        <v>272</v>
      </c>
      <c r="I6" s="84">
        <f>AVERAGE('3.グラフデータ'!D100:H100)</f>
        <v>0.2984</v>
      </c>
      <c r="J6" s="309" t="str">
        <f>'3.グラフデータ'!AD100</f>
        <v>同程度で推移</v>
      </c>
      <c r="K6" s="79"/>
    </row>
    <row r="7" spans="1:12" s="9" customFormat="1" ht="17.25" customHeight="1" x14ac:dyDescent="0.15">
      <c r="A7" s="82"/>
      <c r="B7" s="312"/>
      <c r="C7" s="83" t="s">
        <v>274</v>
      </c>
      <c r="D7" s="96">
        <f>'3.グラフデータ'!H99-'3.グラフデータ'!D99</f>
        <v>26.700000000000045</v>
      </c>
      <c r="E7" s="310"/>
      <c r="F7" s="79"/>
      <c r="G7" s="314"/>
      <c r="H7" s="83" t="s">
        <v>274</v>
      </c>
      <c r="I7" s="85">
        <f>'3.グラフデータ'!H100-'3.グラフデータ'!D100</f>
        <v>1.0000000000000009E-3</v>
      </c>
      <c r="J7" s="310"/>
      <c r="K7" s="79"/>
    </row>
    <row r="8" spans="1:12" s="9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9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9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9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9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9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9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9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9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9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9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9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9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9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9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9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9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9" customFormat="1" ht="18.75" customHeight="1" x14ac:dyDescent="0.15">
      <c r="A25" s="80"/>
      <c r="B25" s="13" t="s">
        <v>323</v>
      </c>
      <c r="C25" s="80"/>
      <c r="D25" s="80"/>
      <c r="E25" s="80"/>
      <c r="F25" s="80"/>
      <c r="G25" s="13"/>
      <c r="H25" s="80"/>
      <c r="I25" s="80"/>
      <c r="J25" s="80"/>
      <c r="K25" s="80"/>
    </row>
    <row r="26" spans="1:11" s="9" customFormat="1" ht="17.25" customHeight="1" x14ac:dyDescent="0.15">
      <c r="A26" s="82"/>
      <c r="B26" s="311" t="s">
        <v>496</v>
      </c>
      <c r="C26" s="81" t="s">
        <v>272</v>
      </c>
      <c r="D26" s="86">
        <f>AVERAGE('3.グラフデータ'!D107:H107)</f>
        <v>438.03999999999996</v>
      </c>
      <c r="E26" s="309" t="str">
        <f>'3.グラフデータ'!AD107</f>
        <v>年度により増減</v>
      </c>
      <c r="F26" s="79"/>
      <c r="G26" s="313" t="s">
        <v>497</v>
      </c>
      <c r="H26" s="81" t="s">
        <v>272</v>
      </c>
      <c r="I26" s="84">
        <f>AVERAGE('3.グラフデータ'!D108:H108)</f>
        <v>0.23620000000000002</v>
      </c>
      <c r="J26" s="309" t="str">
        <f>'3.グラフデータ'!AD108</f>
        <v>同程度で推移</v>
      </c>
      <c r="K26" s="79"/>
    </row>
    <row r="27" spans="1:11" s="9" customFormat="1" ht="17.25" customHeight="1" x14ac:dyDescent="0.15">
      <c r="A27" s="82"/>
      <c r="B27" s="312"/>
      <c r="C27" s="83" t="s">
        <v>274</v>
      </c>
      <c r="D27" s="96">
        <f>'3.グラフデータ'!H107-'3.グラフデータ'!D107</f>
        <v>20.199999999999989</v>
      </c>
      <c r="E27" s="310"/>
      <c r="F27" s="79"/>
      <c r="G27" s="314"/>
      <c r="H27" s="83" t="s">
        <v>274</v>
      </c>
      <c r="I27" s="85">
        <f>'3.グラフデータ'!H108-'3.グラフデータ'!D108</f>
        <v>2.0999999999999991E-2</v>
      </c>
      <c r="J27" s="310"/>
      <c r="K27" s="79"/>
    </row>
    <row r="28" spans="1:11" s="9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9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9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9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9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9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9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9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9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9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9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9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9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9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9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9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9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9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9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9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9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9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9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9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9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9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9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9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9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9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9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9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9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9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9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9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9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9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9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9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9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9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9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9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9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9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9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9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9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9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9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9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9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9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9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9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9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9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9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9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9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434" priority="155" operator="containsText" text="無し">
      <formula>NOT(ISERROR(SEARCH("無し",K6)))</formula>
    </cfRule>
    <cfRule type="containsText" dxfId="433" priority="156" operator="containsText" text="変動">
      <formula>NOT(ISERROR(SEARCH("変動",K6)))</formula>
    </cfRule>
    <cfRule type="containsText" dxfId="432" priority="157" operator="containsText" text="減少">
      <formula>NOT(ISERROR(SEARCH("減少",K6)))</formula>
    </cfRule>
    <cfRule type="containsText" dxfId="431" priority="158" operator="containsText" text="増加">
      <formula>NOT(ISERROR(SEARCH("増加",K6)))</formula>
    </cfRule>
    <cfRule type="containsText" dxfId="430" priority="159" operator="containsText" text="安定">
      <formula>NOT(ISERROR(SEARCH("安定",K6)))</formula>
    </cfRule>
  </conditionalFormatting>
  <conditionalFormatting sqref="F6:F7">
    <cfRule type="containsText" dxfId="429" priority="67" operator="containsText" text="無し">
      <formula>NOT(ISERROR(SEARCH("無し",F6)))</formula>
    </cfRule>
    <cfRule type="containsText" dxfId="428" priority="68" operator="containsText" text="変動">
      <formula>NOT(ISERROR(SEARCH("変動",F6)))</formula>
    </cfRule>
    <cfRule type="containsText" dxfId="427" priority="69" operator="containsText" text="減少">
      <formula>NOT(ISERROR(SEARCH("減少",F6)))</formula>
    </cfRule>
    <cfRule type="containsText" dxfId="426" priority="70" operator="containsText" text="増加">
      <formula>NOT(ISERROR(SEARCH("増加",F6)))</formula>
    </cfRule>
    <cfRule type="containsText" dxfId="425" priority="71" operator="containsText" text="安定">
      <formula>NOT(ISERROR(SEARCH("安定",F6)))</formula>
    </cfRule>
  </conditionalFormatting>
  <conditionalFormatting sqref="E6">
    <cfRule type="containsText" dxfId="424" priority="32" operator="containsText" text="―">
      <formula>NOT(ISERROR(SEARCH("―",E6)))</formula>
    </cfRule>
    <cfRule type="containsText" dxfId="423" priority="33" operator="containsText" text="隔年で">
      <formula>NOT(ISERROR(SEARCH("隔年で",E6)))</formula>
    </cfRule>
    <cfRule type="containsText" dxfId="422" priority="34" operator="containsText" text="年度により">
      <formula>NOT(ISERROR(SEARCH("年度により",E6)))</formula>
    </cfRule>
    <cfRule type="containsText" dxfId="421" priority="35" operator="containsText" text="減少傾向">
      <formula>NOT(ISERROR(SEARCH("減少傾向",E6)))</formula>
    </cfRule>
    <cfRule type="containsText" dxfId="420" priority="36" operator="containsText" text="増加傾向">
      <formula>NOT(ISERROR(SEARCH("増加傾向",E6)))</formula>
    </cfRule>
    <cfRule type="containsText" dxfId="419" priority="37" operator="containsText" text="同程度">
      <formula>NOT(ISERROR(SEARCH("同程度",E6)))</formula>
    </cfRule>
  </conditionalFormatting>
  <conditionalFormatting sqref="E6:E7">
    <cfRule type="containsText" dxfId="418" priority="30" operator="containsText" text="最新年度のみ減少">
      <formula>NOT(ISERROR(SEARCH("最新年度のみ減少",E6)))</formula>
    </cfRule>
    <cfRule type="containsText" dxfId="417" priority="31" operator="containsText" text="最新年度のみ増加">
      <formula>NOT(ISERROR(SEARCH("最新年度のみ増加",E6)))</formula>
    </cfRule>
  </conditionalFormatting>
  <conditionalFormatting sqref="J6">
    <cfRule type="containsText" dxfId="416" priority="24" operator="containsText" text="―">
      <formula>NOT(ISERROR(SEARCH("―",J6)))</formula>
    </cfRule>
    <cfRule type="containsText" dxfId="415" priority="25" operator="containsText" text="隔年で">
      <formula>NOT(ISERROR(SEARCH("隔年で",J6)))</formula>
    </cfRule>
    <cfRule type="containsText" dxfId="414" priority="26" operator="containsText" text="年度により">
      <formula>NOT(ISERROR(SEARCH("年度により",J6)))</formula>
    </cfRule>
    <cfRule type="containsText" dxfId="413" priority="27" operator="containsText" text="減少傾向">
      <formula>NOT(ISERROR(SEARCH("減少傾向",J6)))</formula>
    </cfRule>
    <cfRule type="containsText" dxfId="412" priority="28" operator="containsText" text="増加傾向">
      <formula>NOT(ISERROR(SEARCH("増加傾向",J6)))</formula>
    </cfRule>
    <cfRule type="containsText" dxfId="411" priority="29" operator="containsText" text="同程度">
      <formula>NOT(ISERROR(SEARCH("同程度",J6)))</formula>
    </cfRule>
  </conditionalFormatting>
  <conditionalFormatting sqref="J6:J7">
    <cfRule type="containsText" dxfId="410" priority="22" operator="containsText" text="最新年度のみ減少">
      <formula>NOT(ISERROR(SEARCH("最新年度のみ減少",J6)))</formula>
    </cfRule>
    <cfRule type="containsText" dxfId="409" priority="23" operator="containsText" text="最新年度のみ増加">
      <formula>NOT(ISERROR(SEARCH("最新年度のみ増加",J6)))</formula>
    </cfRule>
  </conditionalFormatting>
  <conditionalFormatting sqref="F26:F27">
    <cfRule type="containsText" dxfId="408" priority="17" operator="containsText" text="無し">
      <formula>NOT(ISERROR(SEARCH("無し",F26)))</formula>
    </cfRule>
    <cfRule type="containsText" dxfId="407" priority="18" operator="containsText" text="変動">
      <formula>NOT(ISERROR(SEARCH("変動",F26)))</formula>
    </cfRule>
    <cfRule type="containsText" dxfId="406" priority="19" operator="containsText" text="減少">
      <formula>NOT(ISERROR(SEARCH("減少",F26)))</formula>
    </cfRule>
    <cfRule type="containsText" dxfId="405" priority="20" operator="containsText" text="増加">
      <formula>NOT(ISERROR(SEARCH("増加",F26)))</formula>
    </cfRule>
    <cfRule type="containsText" dxfId="404" priority="21" operator="containsText" text="安定">
      <formula>NOT(ISERROR(SEARCH("安定",F26)))</formula>
    </cfRule>
  </conditionalFormatting>
  <conditionalFormatting sqref="E26">
    <cfRule type="containsText" dxfId="403" priority="11" operator="containsText" text="―">
      <formula>NOT(ISERROR(SEARCH("―",E26)))</formula>
    </cfRule>
    <cfRule type="containsText" dxfId="402" priority="12" operator="containsText" text="隔年で">
      <formula>NOT(ISERROR(SEARCH("隔年で",E26)))</formula>
    </cfRule>
    <cfRule type="containsText" dxfId="401" priority="13" operator="containsText" text="年度により">
      <formula>NOT(ISERROR(SEARCH("年度により",E26)))</formula>
    </cfRule>
    <cfRule type="containsText" dxfId="400" priority="14" operator="containsText" text="減少傾向">
      <formula>NOT(ISERROR(SEARCH("減少傾向",E26)))</formula>
    </cfRule>
    <cfRule type="containsText" dxfId="399" priority="15" operator="containsText" text="増加傾向">
      <formula>NOT(ISERROR(SEARCH("増加傾向",E26)))</formula>
    </cfRule>
    <cfRule type="containsText" dxfId="398" priority="16" operator="containsText" text="同程度">
      <formula>NOT(ISERROR(SEARCH("同程度",E26)))</formula>
    </cfRule>
  </conditionalFormatting>
  <conditionalFormatting sqref="E26:E27">
    <cfRule type="containsText" dxfId="397" priority="9" operator="containsText" text="最新年度のみ減少">
      <formula>NOT(ISERROR(SEARCH("最新年度のみ減少",E26)))</formula>
    </cfRule>
    <cfRule type="containsText" dxfId="396" priority="10" operator="containsText" text="最新年度のみ増加">
      <formula>NOT(ISERROR(SEARCH("最新年度のみ増加",E26)))</formula>
    </cfRule>
  </conditionalFormatting>
  <conditionalFormatting sqref="J26">
    <cfRule type="containsText" dxfId="395" priority="3" operator="containsText" text="―">
      <formula>NOT(ISERROR(SEARCH("―",J26)))</formula>
    </cfRule>
    <cfRule type="containsText" dxfId="394" priority="4" operator="containsText" text="隔年で">
      <formula>NOT(ISERROR(SEARCH("隔年で",J26)))</formula>
    </cfRule>
    <cfRule type="containsText" dxfId="393" priority="5" operator="containsText" text="年度により">
      <formula>NOT(ISERROR(SEARCH("年度により",J26)))</formula>
    </cfRule>
    <cfRule type="containsText" dxfId="392" priority="6" operator="containsText" text="減少傾向">
      <formula>NOT(ISERROR(SEARCH("減少傾向",J26)))</formula>
    </cfRule>
    <cfRule type="containsText" dxfId="391" priority="7" operator="containsText" text="増加傾向">
      <formula>NOT(ISERROR(SEARCH("増加傾向",J26)))</formula>
    </cfRule>
    <cfRule type="containsText" dxfId="390" priority="8" operator="containsText" text="同程度">
      <formula>NOT(ISERROR(SEARCH("同程度",J26)))</formula>
    </cfRule>
  </conditionalFormatting>
  <conditionalFormatting sqref="J26:J27">
    <cfRule type="containsText" dxfId="389" priority="1" operator="containsText" text="最新年度のみ減少">
      <formula>NOT(ISERROR(SEARCH("最新年度のみ減少",J26)))</formula>
    </cfRule>
    <cfRule type="containsText" dxfId="388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 F26:F27 F6:F7" xr:uid="{00000000-0002-0000-0500-000000000000}">
      <formula1>$C$49:$C$52</formula1>
    </dataValidation>
    <dataValidation type="list" allowBlank="1" showInputMessage="1" showErrorMessage="1" sqref="J7 E27 J27" xr:uid="{00000000-0002-0000-0500-000001000000}">
      <formula1>$Y$2:$Y$6</formula1>
    </dataValidation>
  </dataValidations>
  <hyperlinks>
    <hyperlink ref="L1" location="目次!A1" display="目次に戻る" xr:uid="{00000000-0004-0000-05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'3.グラフデータ'!$AI$2:$AI$9</xm:f>
          </x14:formula1>
          <xm:sqref>E7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89"/>
  <sheetViews>
    <sheetView showOutlineSymbols="0" showWhiteSpace="0" zoomScaleNormal="100"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2" ht="24" customHeight="1" thickBot="1" x14ac:dyDescent="0.2">
      <c r="A1" s="13" t="s">
        <v>506</v>
      </c>
      <c r="B1" s="13"/>
      <c r="C1" s="13"/>
      <c r="D1" s="14"/>
      <c r="E1" s="14"/>
      <c r="F1" s="14"/>
      <c r="G1" s="13"/>
      <c r="H1" s="14"/>
      <c r="I1" s="14"/>
      <c r="J1" s="14"/>
      <c r="K1" s="14"/>
      <c r="L1" s="76" t="s">
        <v>265</v>
      </c>
    </row>
    <row r="2" spans="1:12" ht="24" customHeight="1" x14ac:dyDescent="0.15">
      <c r="A2" s="13" t="s">
        <v>275</v>
      </c>
      <c r="B2" s="13"/>
      <c r="C2" s="13"/>
      <c r="D2" s="14"/>
      <c r="E2" s="14"/>
      <c r="F2" s="14"/>
      <c r="G2" s="14"/>
      <c r="H2" s="14"/>
      <c r="I2" s="14"/>
      <c r="J2" s="14"/>
      <c r="K2" s="14"/>
    </row>
    <row r="3" spans="1:12" ht="24" customHeight="1" x14ac:dyDescent="0.15">
      <c r="A3" s="13"/>
      <c r="B3" s="13" t="s">
        <v>289</v>
      </c>
      <c r="C3" s="13"/>
      <c r="D3" s="14"/>
      <c r="E3" s="14"/>
      <c r="F3" s="14"/>
      <c r="G3" s="14"/>
      <c r="H3" s="14"/>
      <c r="I3" s="14"/>
      <c r="J3" s="14"/>
      <c r="K3" s="14"/>
    </row>
    <row r="4" spans="1:12" x14ac:dyDescent="0.15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12" s="9" customFormat="1" ht="18" customHeight="1" x14ac:dyDescent="0.15">
      <c r="A5" s="80" t="s">
        <v>10</v>
      </c>
      <c r="B5" s="13" t="s">
        <v>281</v>
      </c>
      <c r="C5" s="80"/>
      <c r="D5" s="80"/>
      <c r="E5" s="80"/>
      <c r="F5" s="80"/>
      <c r="G5" s="13" t="s">
        <v>324</v>
      </c>
      <c r="H5" s="80"/>
      <c r="I5" s="80"/>
      <c r="J5" s="80"/>
      <c r="K5" s="80"/>
    </row>
    <row r="6" spans="1:12" s="9" customFormat="1" ht="17.25" customHeight="1" x14ac:dyDescent="0.15">
      <c r="A6" s="82"/>
      <c r="B6" s="311" t="s">
        <v>496</v>
      </c>
      <c r="C6" s="81" t="s">
        <v>272</v>
      </c>
      <c r="D6" s="106">
        <f ca="1">AVERAGE('3.グラフデータ'!D117:H117)</f>
        <v>14.8</v>
      </c>
      <c r="E6" s="309" t="str">
        <f>'3.グラフデータ'!AD117</f>
        <v>隔年で増減</v>
      </c>
      <c r="F6" s="79"/>
      <c r="G6" s="315" t="s">
        <v>501</v>
      </c>
      <c r="H6" s="262" t="s">
        <v>502</v>
      </c>
      <c r="I6" s="263">
        <f ca="1">AVERAGE('3.グラフデータ'!D124:H124)</f>
        <v>11.333333333333334</v>
      </c>
      <c r="J6" s="309" t="str">
        <f>'3.グラフデータ'!AD124</f>
        <v>―</v>
      </c>
      <c r="K6" s="79"/>
    </row>
    <row r="7" spans="1:12" s="9" customFormat="1" ht="17.25" customHeight="1" x14ac:dyDescent="0.15">
      <c r="A7" s="82"/>
      <c r="B7" s="312"/>
      <c r="C7" s="83" t="s">
        <v>274</v>
      </c>
      <c r="D7" s="103">
        <f ca="1">'3.グラフデータ'!H117-'3.グラフデータ'!D117</f>
        <v>8</v>
      </c>
      <c r="E7" s="310"/>
      <c r="F7" s="79"/>
      <c r="G7" s="316"/>
      <c r="H7" s="264" t="s">
        <v>274</v>
      </c>
      <c r="I7" s="265">
        <f ca="1">'3.グラフデータ'!F124-'3.グラフデータ'!D124</f>
        <v>10</v>
      </c>
      <c r="J7" s="310"/>
      <c r="K7" s="79"/>
    </row>
    <row r="8" spans="1:12" s="9" customFormat="1" ht="17.25" customHeight="1" x14ac:dyDescent="0.15">
      <c r="A8" s="82"/>
      <c r="B8" s="313" t="s">
        <v>497</v>
      </c>
      <c r="C8" s="81" t="s">
        <v>272</v>
      </c>
      <c r="D8" s="84">
        <f ca="1">AVERAGE('3.グラフデータ'!D118:H118)</f>
        <v>0.45019999999999999</v>
      </c>
      <c r="E8" s="309" t="str">
        <f>'3.グラフデータ'!AD118</f>
        <v>年度により増減</v>
      </c>
      <c r="F8" s="79"/>
      <c r="G8" s="317" t="s">
        <v>503</v>
      </c>
      <c r="H8" s="262" t="s">
        <v>502</v>
      </c>
      <c r="I8" s="99">
        <f ca="1">AVERAGE('3.グラフデータ'!D125:H125)</f>
        <v>0.41100000000000003</v>
      </c>
      <c r="J8" s="309" t="str">
        <f>'3.グラフデータ'!AD125</f>
        <v>―</v>
      </c>
      <c r="K8" s="79"/>
    </row>
    <row r="9" spans="1:12" s="9" customFormat="1" ht="17.25" customHeight="1" x14ac:dyDescent="0.15">
      <c r="A9" s="82"/>
      <c r="B9" s="314"/>
      <c r="C9" s="83" t="s">
        <v>274</v>
      </c>
      <c r="D9" s="85">
        <f ca="1">'3.グラフデータ'!H118-'3.グラフデータ'!D118</f>
        <v>-0.378</v>
      </c>
      <c r="E9" s="310"/>
      <c r="F9" s="79"/>
      <c r="G9" s="318"/>
      <c r="H9" s="264" t="s">
        <v>274</v>
      </c>
      <c r="I9" s="85">
        <f ca="1">'3.グラフデータ'!F125-'3.グラフデータ'!D125</f>
        <v>0.36100000000000004</v>
      </c>
      <c r="J9" s="310"/>
      <c r="K9" s="79"/>
    </row>
    <row r="10" spans="1:12" s="9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9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9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9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9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9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9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9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9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9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9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9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9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9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9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9" customFormat="1" ht="18.75" customHeight="1" x14ac:dyDescent="0.15">
      <c r="A25" s="80"/>
      <c r="B25" s="13" t="s">
        <v>282</v>
      </c>
      <c r="C25" s="80"/>
      <c r="D25" s="80"/>
      <c r="E25" s="80"/>
      <c r="F25" s="80"/>
      <c r="G25" s="13" t="s">
        <v>283</v>
      </c>
      <c r="H25" s="80"/>
      <c r="I25" s="80"/>
      <c r="J25" s="80"/>
      <c r="K25" s="80"/>
    </row>
    <row r="26" spans="1:11" s="9" customFormat="1" ht="17.25" customHeight="1" x14ac:dyDescent="0.15">
      <c r="A26" s="82"/>
      <c r="B26" s="311" t="s">
        <v>496</v>
      </c>
      <c r="C26" s="81" t="s">
        <v>272</v>
      </c>
      <c r="D26" s="106">
        <f ca="1">AVERAGE('3.グラフデータ'!D131:H131)</f>
        <v>76.2</v>
      </c>
      <c r="E26" s="309" t="str">
        <f>'3.グラフデータ'!AD131</f>
        <v>最新年度のみ減少</v>
      </c>
      <c r="F26" s="79"/>
      <c r="G26" s="311" t="s">
        <v>496</v>
      </c>
      <c r="H26" s="81" t="s">
        <v>272</v>
      </c>
      <c r="I26" s="106">
        <f ca="1">AVERAGE('3.グラフデータ'!D138:H138)</f>
        <v>12.4</v>
      </c>
      <c r="J26" s="309" t="str">
        <f>'3.グラフデータ'!AD138</f>
        <v>最新年度のみ減少</v>
      </c>
      <c r="K26" s="79"/>
    </row>
    <row r="27" spans="1:11" s="9" customFormat="1" ht="17.25" customHeight="1" x14ac:dyDescent="0.15">
      <c r="A27" s="82"/>
      <c r="B27" s="312"/>
      <c r="C27" s="83" t="s">
        <v>274</v>
      </c>
      <c r="D27" s="103">
        <f ca="1">'3.グラフデータ'!H131-'3.グラフデータ'!D131</f>
        <v>13</v>
      </c>
      <c r="E27" s="310"/>
      <c r="F27" s="79"/>
      <c r="G27" s="312"/>
      <c r="H27" s="83" t="s">
        <v>274</v>
      </c>
      <c r="I27" s="103">
        <f ca="1">'3.グラフデータ'!H138-'3.グラフデータ'!D138</f>
        <v>-7</v>
      </c>
      <c r="J27" s="310"/>
      <c r="K27" s="79"/>
    </row>
    <row r="28" spans="1:11" s="9" customFormat="1" ht="17.25" customHeight="1" x14ac:dyDescent="0.15">
      <c r="A28" s="82" t="s">
        <v>11</v>
      </c>
      <c r="B28" s="313" t="s">
        <v>497</v>
      </c>
      <c r="C28" s="81" t="s">
        <v>272</v>
      </c>
      <c r="D28" s="84">
        <f ca="1">AVERAGE('3.グラフデータ'!D132:H132)</f>
        <v>0.22500000000000001</v>
      </c>
      <c r="E28" s="309" t="str">
        <f>'3.グラフデータ'!AD132</f>
        <v>年度により増減</v>
      </c>
      <c r="F28" s="79"/>
      <c r="G28" s="313" t="s">
        <v>497</v>
      </c>
      <c r="H28" s="84" t="s">
        <v>272</v>
      </c>
      <c r="I28" s="84">
        <f ca="1">AVERAGE('3.グラフデータ'!D139:H139)</f>
        <v>0.31219999999999998</v>
      </c>
      <c r="J28" s="309" t="str">
        <f>'3.グラフデータ'!AD139</f>
        <v>増加傾向⤴</v>
      </c>
      <c r="K28" s="79"/>
    </row>
    <row r="29" spans="1:11" s="9" customFormat="1" ht="17.25" customHeight="1" x14ac:dyDescent="0.15">
      <c r="A29" s="82"/>
      <c r="B29" s="314"/>
      <c r="C29" s="83" t="s">
        <v>274</v>
      </c>
      <c r="D29" s="85">
        <f ca="1">'3.グラフデータ'!H132-'3.グラフデータ'!D132</f>
        <v>-6.6000000000000003E-2</v>
      </c>
      <c r="E29" s="310"/>
      <c r="F29" s="79"/>
      <c r="G29" s="314"/>
      <c r="H29" s="83" t="s">
        <v>274</v>
      </c>
      <c r="I29" s="85">
        <f ca="1">'3.グラフデータ'!H139-'3.グラフデータ'!D139</f>
        <v>0.23300000000000001</v>
      </c>
      <c r="J29" s="310"/>
      <c r="K29" s="79"/>
    </row>
    <row r="30" spans="1:11" s="9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9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9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9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9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ht="18.75" customHeight="1" x14ac:dyDescent="0.1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ht="9" customHeight="1" x14ac:dyDescent="0.1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ht="18.75" customHeight="1" x14ac:dyDescent="0.15">
      <c r="A45" s="80"/>
      <c r="B45" s="13" t="s">
        <v>284</v>
      </c>
      <c r="C45" s="80"/>
      <c r="D45" s="80"/>
      <c r="E45" s="80"/>
      <c r="F45" s="80"/>
      <c r="G45" s="13" t="s">
        <v>285</v>
      </c>
      <c r="H45" s="80"/>
      <c r="I45" s="80"/>
      <c r="J45" s="80"/>
      <c r="K45" s="80"/>
    </row>
    <row r="46" spans="1:11" ht="17.25" customHeight="1" x14ac:dyDescent="0.15">
      <c r="A46" s="82"/>
      <c r="B46" s="311" t="s">
        <v>496</v>
      </c>
      <c r="C46" s="81" t="s">
        <v>272</v>
      </c>
      <c r="D46" s="106">
        <f ca="1">AVERAGE('3.グラフデータ'!D145:H145)</f>
        <v>14.2</v>
      </c>
      <c r="E46" s="309" t="str">
        <f>'3.グラフデータ'!AD145</f>
        <v>年度により増減</v>
      </c>
      <c r="F46" s="79"/>
      <c r="G46" s="311" t="s">
        <v>496</v>
      </c>
      <c r="H46" s="81" t="s">
        <v>272</v>
      </c>
      <c r="I46" s="106">
        <f ca="1">AVERAGE('3.グラフデータ'!D152:H152)</f>
        <v>50.8</v>
      </c>
      <c r="J46" s="309" t="str">
        <f>'3.グラフデータ'!AD152</f>
        <v>増加傾向⤴</v>
      </c>
      <c r="K46" s="79"/>
    </row>
    <row r="47" spans="1:11" ht="17.25" customHeight="1" x14ac:dyDescent="0.15">
      <c r="A47" s="82"/>
      <c r="B47" s="312"/>
      <c r="C47" s="83" t="s">
        <v>274</v>
      </c>
      <c r="D47" s="103">
        <f ca="1">'3.グラフデータ'!H145-'3.グラフデータ'!D145</f>
        <v>2</v>
      </c>
      <c r="E47" s="310"/>
      <c r="F47" s="79"/>
      <c r="G47" s="312"/>
      <c r="H47" s="83" t="s">
        <v>274</v>
      </c>
      <c r="I47" s="103">
        <f ca="1">'3.グラフデータ'!H152-'3.グラフデータ'!D152</f>
        <v>27</v>
      </c>
      <c r="J47" s="310"/>
      <c r="K47" s="79"/>
    </row>
    <row r="48" spans="1:11" ht="17.25" customHeight="1" x14ac:dyDescent="0.15">
      <c r="A48" s="82"/>
      <c r="B48" s="313" t="s">
        <v>497</v>
      </c>
      <c r="C48" s="81" t="s">
        <v>272</v>
      </c>
      <c r="D48" s="84">
        <f ca="1">AVERAGE('3.グラフデータ'!D146:H146)</f>
        <v>0.98759999999999992</v>
      </c>
      <c r="E48" s="309" t="str">
        <f>'3.グラフデータ'!AD146</f>
        <v>同程度で推移</v>
      </c>
      <c r="F48" s="79"/>
      <c r="G48" s="313" t="s">
        <v>497</v>
      </c>
      <c r="H48" s="84" t="s">
        <v>272</v>
      </c>
      <c r="I48" s="84">
        <f ca="1">AVERAGE('3.グラフデータ'!D153:H153)</f>
        <v>0.29380000000000001</v>
      </c>
      <c r="J48" s="309" t="str">
        <f>'3.グラフデータ'!AD153</f>
        <v>年度により増減</v>
      </c>
      <c r="K48" s="79"/>
    </row>
    <row r="49" spans="1:11" ht="17.25" customHeight="1" x14ac:dyDescent="0.15">
      <c r="A49" s="82"/>
      <c r="B49" s="314"/>
      <c r="C49" s="83" t="s">
        <v>274</v>
      </c>
      <c r="D49" s="85">
        <f ca="1">'3.グラフデータ'!H146-'3.グラフデータ'!D146</f>
        <v>6.2000000000000055E-2</v>
      </c>
      <c r="E49" s="310"/>
      <c r="F49" s="79"/>
      <c r="G49" s="314"/>
      <c r="H49" s="83" t="s">
        <v>274</v>
      </c>
      <c r="I49" s="85">
        <f ca="1">'3.グラフデータ'!H153-'3.グラフデータ'!D153</f>
        <v>-1.6000000000000014E-2</v>
      </c>
      <c r="J49" s="310"/>
      <c r="K49" s="79"/>
    </row>
    <row r="50" spans="1:11" ht="18.75" customHeight="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ht="18.75" customHeight="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ht="18.75" customHeight="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8.75" customHeight="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ht="18.75" customHeight="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ht="18.75" customHeight="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ht="18.75" customHeight="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ht="18.75" customHeight="1" x14ac:dyDescent="0.1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</row>
    <row r="58" spans="1:11" s="9" customFormat="1" ht="18.75" customHeight="1" x14ac:dyDescent="0.1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</row>
    <row r="59" spans="1:11" s="9" customFormat="1" ht="18.75" customHeight="1" x14ac:dyDescent="0.1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</row>
    <row r="60" spans="1:11" s="9" customFormat="1" ht="18.75" customHeight="1" x14ac:dyDescent="0.1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</row>
    <row r="61" spans="1:11" s="9" customFormat="1" ht="18.75" customHeight="1" x14ac:dyDescent="0.1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</row>
    <row r="62" spans="1:11" s="9" customFormat="1" ht="18.75" customHeight="1" x14ac:dyDescent="0.1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</row>
    <row r="63" spans="1:11" s="9" customFormat="1" ht="18.75" customHeight="1" x14ac:dyDescent="0.1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</row>
    <row r="64" spans="1:11" s="9" customFormat="1" ht="9" customHeight="1" x14ac:dyDescent="0.1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</row>
    <row r="65" spans="1:11" s="9" customFormat="1" ht="18.75" customHeight="1" x14ac:dyDescent="0.15">
      <c r="A65"/>
      <c r="B65" s="13" t="s">
        <v>286</v>
      </c>
      <c r="C65" s="80"/>
      <c r="D65" s="80"/>
      <c r="E65" s="80"/>
      <c r="F65"/>
      <c r="G65"/>
      <c r="H65"/>
      <c r="I65"/>
      <c r="J65"/>
      <c r="K65"/>
    </row>
    <row r="66" spans="1:11" s="9" customFormat="1" ht="17.25" customHeight="1" x14ac:dyDescent="0.15">
      <c r="A66"/>
      <c r="B66" s="311" t="s">
        <v>496</v>
      </c>
      <c r="C66" s="81" t="s">
        <v>458</v>
      </c>
      <c r="D66" s="106">
        <f ca="1">AVERAGE('3.グラフデータ'!D159:H159)</f>
        <v>3.25</v>
      </c>
      <c r="E66" s="309" t="str">
        <f>'3.グラフデータ'!AD159</f>
        <v>―</v>
      </c>
      <c r="F66"/>
      <c r="G66"/>
      <c r="I66"/>
      <c r="J66"/>
      <c r="K66"/>
    </row>
    <row r="67" spans="1:11" s="9" customFormat="1" ht="17.25" customHeight="1" x14ac:dyDescent="0.15">
      <c r="A67"/>
      <c r="B67" s="312"/>
      <c r="C67" s="83" t="s">
        <v>274</v>
      </c>
      <c r="D67" s="103">
        <f ca="1">'3.グラフデータ'!H159-'3.グラフデータ'!E159</f>
        <v>1</v>
      </c>
      <c r="E67" s="310"/>
      <c r="F67"/>
      <c r="G67"/>
      <c r="I67"/>
      <c r="J67"/>
      <c r="K67"/>
    </row>
    <row r="68" spans="1:11" s="9" customFormat="1" ht="17.25" customHeight="1" x14ac:dyDescent="0.15">
      <c r="A68"/>
      <c r="B68" s="313" t="s">
        <v>497</v>
      </c>
      <c r="C68" s="81" t="s">
        <v>458</v>
      </c>
      <c r="D68" s="84">
        <f ca="1">AVERAGE('3.グラフデータ'!D160:H160)</f>
        <v>0.33324999999999999</v>
      </c>
      <c r="E68" s="309" t="str">
        <f>'3.グラフデータ'!AD160</f>
        <v>―</v>
      </c>
      <c r="F68"/>
      <c r="G68"/>
      <c r="H68"/>
      <c r="I68"/>
      <c r="J68"/>
      <c r="K68"/>
    </row>
    <row r="69" spans="1:11" s="9" customFormat="1" ht="17.25" customHeight="1" x14ac:dyDescent="0.15">
      <c r="A69"/>
      <c r="B69" s="314"/>
      <c r="C69" s="83" t="s">
        <v>274</v>
      </c>
      <c r="D69" s="85">
        <f ca="1">'3.グラフデータ'!H160-'3.グラフデータ'!E160</f>
        <v>-8.3000000000000018E-2</v>
      </c>
      <c r="E69" s="310"/>
      <c r="F69"/>
      <c r="G69"/>
      <c r="H69"/>
      <c r="I69"/>
      <c r="J69"/>
      <c r="K69"/>
    </row>
    <row r="70" spans="1:11" s="9" customFormat="1" ht="18.75" customHeight="1" x14ac:dyDescent="0.15">
      <c r="A70"/>
      <c r="B70"/>
      <c r="C70"/>
      <c r="D70"/>
      <c r="E70"/>
      <c r="F70"/>
      <c r="G70"/>
      <c r="H70"/>
      <c r="I70"/>
      <c r="J70"/>
      <c r="K70"/>
    </row>
    <row r="71" spans="1:11" s="9" customFormat="1" ht="18.75" customHeight="1" x14ac:dyDescent="0.15">
      <c r="A71"/>
      <c r="B71"/>
      <c r="C71"/>
      <c r="D71"/>
      <c r="E71"/>
      <c r="F71"/>
      <c r="G71"/>
      <c r="H71"/>
      <c r="I71"/>
      <c r="J71"/>
      <c r="K71"/>
    </row>
    <row r="72" spans="1:11" s="9" customFormat="1" ht="18.75" customHeight="1" x14ac:dyDescent="0.15">
      <c r="A72"/>
      <c r="B72"/>
      <c r="C72"/>
      <c r="D72"/>
      <c r="E72"/>
      <c r="F72"/>
      <c r="G72"/>
      <c r="H72"/>
      <c r="I72"/>
      <c r="J72"/>
      <c r="K72"/>
    </row>
    <row r="73" spans="1:11" s="9" customFormat="1" ht="18.75" customHeight="1" x14ac:dyDescent="0.15">
      <c r="A73"/>
      <c r="B73"/>
      <c r="C73"/>
      <c r="D73"/>
      <c r="E73"/>
      <c r="F73"/>
      <c r="G73"/>
      <c r="H73"/>
      <c r="I73"/>
      <c r="J73"/>
      <c r="K73"/>
    </row>
    <row r="74" spans="1:11" s="9" customFormat="1" ht="18.75" customHeight="1" x14ac:dyDescent="0.15">
      <c r="A74"/>
      <c r="B74"/>
      <c r="C74"/>
      <c r="D74"/>
      <c r="E74"/>
      <c r="F74"/>
      <c r="G74"/>
      <c r="H74"/>
      <c r="I74"/>
      <c r="J74"/>
      <c r="K74"/>
    </row>
    <row r="75" spans="1:11" s="9" customFormat="1" ht="18.75" customHeight="1" x14ac:dyDescent="0.15">
      <c r="A75"/>
      <c r="B75"/>
      <c r="C75"/>
      <c r="D75"/>
      <c r="E75"/>
      <c r="F75"/>
      <c r="G75"/>
      <c r="H75"/>
      <c r="I75"/>
      <c r="J75"/>
      <c r="K75"/>
    </row>
    <row r="76" spans="1:11" s="9" customFormat="1" ht="18.75" customHeight="1" x14ac:dyDescent="0.15">
      <c r="A76"/>
      <c r="B76"/>
      <c r="C76"/>
      <c r="D76"/>
      <c r="E76"/>
      <c r="F76"/>
      <c r="G76"/>
      <c r="H76"/>
      <c r="I76"/>
      <c r="J76"/>
      <c r="K76"/>
    </row>
    <row r="77" spans="1:11" s="9" customFormat="1" ht="18.75" customHeight="1" x14ac:dyDescent="0.15">
      <c r="A77"/>
      <c r="B77"/>
      <c r="C77"/>
      <c r="D77"/>
      <c r="E77"/>
      <c r="F77"/>
      <c r="G77"/>
      <c r="H77"/>
      <c r="I77"/>
      <c r="J77"/>
      <c r="K77"/>
    </row>
    <row r="78" spans="1:11" ht="18.75" customHeight="1" x14ac:dyDescent="0.15"/>
    <row r="79" spans="1:11" ht="18.75" customHeight="1" x14ac:dyDescent="0.15"/>
    <row r="80" spans="1:11" ht="18.75" customHeight="1" x14ac:dyDescent="0.15"/>
    <row r="81" spans="1:11" ht="18.75" customHeight="1" x14ac:dyDescent="0.15"/>
    <row r="82" spans="1:11" ht="18.75" customHeight="1" x14ac:dyDescent="0.15"/>
    <row r="83" spans="1:11" ht="18.75" customHeight="1" x14ac:dyDescent="0.15"/>
    <row r="84" spans="1:11" ht="9" customHeight="1" x14ac:dyDescent="0.1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</row>
    <row r="85" spans="1:11" ht="18.75" customHeight="1" x14ac:dyDescent="0.15"/>
    <row r="86" spans="1:11" ht="18.75" customHeight="1" x14ac:dyDescent="0.15"/>
    <row r="87" spans="1:11" ht="18.75" customHeight="1" x14ac:dyDescent="0.15"/>
    <row r="88" spans="1:11" ht="18.75" customHeight="1" x14ac:dyDescent="0.15"/>
    <row r="89" spans="1:11" ht="17.25" customHeight="1" x14ac:dyDescent="0.15"/>
  </sheetData>
  <mergeCells count="28">
    <mergeCell ref="B68:B69"/>
    <mergeCell ref="E68:E69"/>
    <mergeCell ref="B6:B7"/>
    <mergeCell ref="E6:E7"/>
    <mergeCell ref="B26:B27"/>
    <mergeCell ref="E26:E27"/>
    <mergeCell ref="B46:B47"/>
    <mergeCell ref="E46:E47"/>
    <mergeCell ref="G6:G7"/>
    <mergeCell ref="B8:B9"/>
    <mergeCell ref="E8:E9"/>
    <mergeCell ref="G8:G9"/>
    <mergeCell ref="B66:B67"/>
    <mergeCell ref="E66:E67"/>
    <mergeCell ref="G46:G47"/>
    <mergeCell ref="B48:B49"/>
    <mergeCell ref="E48:E49"/>
    <mergeCell ref="G48:G49"/>
    <mergeCell ref="G26:G27"/>
    <mergeCell ref="B28:B29"/>
    <mergeCell ref="E28:E29"/>
    <mergeCell ref="G28:G29"/>
    <mergeCell ref="J48:J49"/>
    <mergeCell ref="J6:J7"/>
    <mergeCell ref="J8:J9"/>
    <mergeCell ref="J26:J27"/>
    <mergeCell ref="J28:J29"/>
    <mergeCell ref="J46:J47"/>
  </mergeCells>
  <phoneticPr fontId="1"/>
  <conditionalFormatting sqref="K46:K49 K6:K9 K26:K29">
    <cfRule type="containsText" dxfId="387" priority="647" operator="containsText" text="無し">
      <formula>NOT(ISERROR(SEARCH("無し",K6)))</formula>
    </cfRule>
    <cfRule type="containsText" dxfId="386" priority="648" operator="containsText" text="変動">
      <formula>NOT(ISERROR(SEARCH("変動",K6)))</formula>
    </cfRule>
    <cfRule type="containsText" dxfId="385" priority="649" operator="containsText" text="減少">
      <formula>NOT(ISERROR(SEARCH("減少",K6)))</formula>
    </cfRule>
    <cfRule type="containsText" dxfId="384" priority="650" operator="containsText" text="増加">
      <formula>NOT(ISERROR(SEARCH("増加",K6)))</formula>
    </cfRule>
    <cfRule type="containsText" dxfId="383" priority="651" operator="containsText" text="安定">
      <formula>NOT(ISERROR(SEARCH("安定",K6)))</formula>
    </cfRule>
  </conditionalFormatting>
  <conditionalFormatting sqref="F6:F7">
    <cfRule type="containsText" dxfId="382" priority="254" operator="containsText" text="無し">
      <formula>NOT(ISERROR(SEARCH("無し",F6)))</formula>
    </cfRule>
    <cfRule type="containsText" dxfId="381" priority="255" operator="containsText" text="変動">
      <formula>NOT(ISERROR(SEARCH("変動",F6)))</formula>
    </cfRule>
    <cfRule type="containsText" dxfId="380" priority="256" operator="containsText" text="減少">
      <formula>NOT(ISERROR(SEARCH("減少",F6)))</formula>
    </cfRule>
    <cfRule type="containsText" dxfId="379" priority="257" operator="containsText" text="増加">
      <formula>NOT(ISERROR(SEARCH("増加",F6)))</formula>
    </cfRule>
    <cfRule type="containsText" dxfId="378" priority="258" operator="containsText" text="安定">
      <formula>NOT(ISERROR(SEARCH("安定",F6)))</formula>
    </cfRule>
  </conditionalFormatting>
  <conditionalFormatting sqref="F8:F9">
    <cfRule type="containsText" dxfId="377" priority="249" operator="containsText" text="無し">
      <formula>NOT(ISERROR(SEARCH("無し",F8)))</formula>
    </cfRule>
    <cfRule type="containsText" dxfId="376" priority="250" operator="containsText" text="変動">
      <formula>NOT(ISERROR(SEARCH("変動",F8)))</formula>
    </cfRule>
    <cfRule type="containsText" dxfId="375" priority="251" operator="containsText" text="減少">
      <formula>NOT(ISERROR(SEARCH("減少",F8)))</formula>
    </cfRule>
    <cfRule type="containsText" dxfId="374" priority="252" operator="containsText" text="増加">
      <formula>NOT(ISERROR(SEARCH("増加",F8)))</formula>
    </cfRule>
    <cfRule type="containsText" dxfId="373" priority="253" operator="containsText" text="安定">
      <formula>NOT(ISERROR(SEARCH("安定",F8)))</formula>
    </cfRule>
  </conditionalFormatting>
  <conditionalFormatting sqref="E6">
    <cfRule type="containsText" dxfId="372" priority="151" operator="containsText" text="―">
      <formula>NOT(ISERROR(SEARCH("―",E6)))</formula>
    </cfRule>
    <cfRule type="containsText" dxfId="371" priority="152" operator="containsText" text="隔年で">
      <formula>NOT(ISERROR(SEARCH("隔年で",E6)))</formula>
    </cfRule>
    <cfRule type="containsText" dxfId="370" priority="153" operator="containsText" text="年度により">
      <formula>NOT(ISERROR(SEARCH("年度により",E6)))</formula>
    </cfRule>
    <cfRule type="containsText" dxfId="369" priority="154" operator="containsText" text="減少傾向">
      <formula>NOT(ISERROR(SEARCH("減少傾向",E6)))</formula>
    </cfRule>
    <cfRule type="containsText" dxfId="368" priority="155" operator="containsText" text="増加傾向">
      <formula>NOT(ISERROR(SEARCH("増加傾向",E6)))</formula>
    </cfRule>
    <cfRule type="containsText" dxfId="367" priority="156" operator="containsText" text="同程度">
      <formula>NOT(ISERROR(SEARCH("同程度",E6)))</formula>
    </cfRule>
  </conditionalFormatting>
  <conditionalFormatting sqref="E6:E7">
    <cfRule type="containsText" dxfId="366" priority="149" operator="containsText" text="最新年度のみ減少">
      <formula>NOT(ISERROR(SEARCH("最新年度のみ減少",E6)))</formula>
    </cfRule>
    <cfRule type="containsText" dxfId="365" priority="150" operator="containsText" text="最新年度のみ増加">
      <formula>NOT(ISERROR(SEARCH("最新年度のみ増加",E6)))</formula>
    </cfRule>
  </conditionalFormatting>
  <conditionalFormatting sqref="E8">
    <cfRule type="containsText" dxfId="364" priority="143" operator="containsText" text="―">
      <formula>NOT(ISERROR(SEARCH("―",E8)))</formula>
    </cfRule>
    <cfRule type="containsText" dxfId="363" priority="144" operator="containsText" text="隔年で">
      <formula>NOT(ISERROR(SEARCH("隔年で",E8)))</formula>
    </cfRule>
    <cfRule type="containsText" dxfId="362" priority="145" operator="containsText" text="年度により">
      <formula>NOT(ISERROR(SEARCH("年度により",E8)))</formula>
    </cfRule>
    <cfRule type="containsText" dxfId="361" priority="146" operator="containsText" text="減少傾向">
      <formula>NOT(ISERROR(SEARCH("減少傾向",E8)))</formula>
    </cfRule>
    <cfRule type="containsText" dxfId="360" priority="147" operator="containsText" text="増加傾向">
      <formula>NOT(ISERROR(SEARCH("増加傾向",E8)))</formula>
    </cfRule>
    <cfRule type="containsText" dxfId="359" priority="148" operator="containsText" text="同程度">
      <formula>NOT(ISERROR(SEARCH("同程度",E8)))</formula>
    </cfRule>
  </conditionalFormatting>
  <conditionalFormatting sqref="E8:E9">
    <cfRule type="containsText" dxfId="358" priority="141" operator="containsText" text="最新年度のみ減少">
      <formula>NOT(ISERROR(SEARCH("最新年度のみ減少",E8)))</formula>
    </cfRule>
    <cfRule type="containsText" dxfId="357" priority="142" operator="containsText" text="最新年度のみ増加">
      <formula>NOT(ISERROR(SEARCH("最新年度のみ増加",E8)))</formula>
    </cfRule>
  </conditionalFormatting>
  <conditionalFormatting sqref="F26:F27">
    <cfRule type="containsText" dxfId="356" priority="120" operator="containsText" text="無し">
      <formula>NOT(ISERROR(SEARCH("無し",F26)))</formula>
    </cfRule>
    <cfRule type="containsText" dxfId="355" priority="121" operator="containsText" text="変動">
      <formula>NOT(ISERROR(SEARCH("変動",F26)))</formula>
    </cfRule>
    <cfRule type="containsText" dxfId="354" priority="122" operator="containsText" text="減少">
      <formula>NOT(ISERROR(SEARCH("減少",F26)))</formula>
    </cfRule>
    <cfRule type="containsText" dxfId="353" priority="123" operator="containsText" text="増加">
      <formula>NOT(ISERROR(SEARCH("増加",F26)))</formula>
    </cfRule>
    <cfRule type="containsText" dxfId="352" priority="124" operator="containsText" text="安定">
      <formula>NOT(ISERROR(SEARCH("安定",F26)))</formula>
    </cfRule>
  </conditionalFormatting>
  <conditionalFormatting sqref="F28:F29">
    <cfRule type="containsText" dxfId="351" priority="115" operator="containsText" text="無し">
      <formula>NOT(ISERROR(SEARCH("無し",F28)))</formula>
    </cfRule>
    <cfRule type="containsText" dxfId="350" priority="116" operator="containsText" text="変動">
      <formula>NOT(ISERROR(SEARCH("変動",F28)))</formula>
    </cfRule>
    <cfRule type="containsText" dxfId="349" priority="117" operator="containsText" text="減少">
      <formula>NOT(ISERROR(SEARCH("減少",F28)))</formula>
    </cfRule>
    <cfRule type="containsText" dxfId="348" priority="118" operator="containsText" text="増加">
      <formula>NOT(ISERROR(SEARCH("増加",F28)))</formula>
    </cfRule>
    <cfRule type="containsText" dxfId="347" priority="119" operator="containsText" text="安定">
      <formula>NOT(ISERROR(SEARCH("安定",F28)))</formula>
    </cfRule>
  </conditionalFormatting>
  <conditionalFormatting sqref="E26">
    <cfRule type="containsText" dxfId="346" priority="109" operator="containsText" text="―">
      <formula>NOT(ISERROR(SEARCH("―",E26)))</formula>
    </cfRule>
    <cfRule type="containsText" dxfId="345" priority="110" operator="containsText" text="隔年で">
      <formula>NOT(ISERROR(SEARCH("隔年で",E26)))</formula>
    </cfRule>
    <cfRule type="containsText" dxfId="344" priority="111" operator="containsText" text="年度により">
      <formula>NOT(ISERROR(SEARCH("年度により",E26)))</formula>
    </cfRule>
    <cfRule type="containsText" dxfId="343" priority="112" operator="containsText" text="減少傾向">
      <formula>NOT(ISERROR(SEARCH("減少傾向",E26)))</formula>
    </cfRule>
    <cfRule type="containsText" dxfId="342" priority="113" operator="containsText" text="増加傾向">
      <formula>NOT(ISERROR(SEARCH("増加傾向",E26)))</formula>
    </cfRule>
    <cfRule type="containsText" dxfId="341" priority="114" operator="containsText" text="同程度">
      <formula>NOT(ISERROR(SEARCH("同程度",E26)))</formula>
    </cfRule>
  </conditionalFormatting>
  <conditionalFormatting sqref="E26:E27">
    <cfRule type="containsText" dxfId="340" priority="107" operator="containsText" text="最新年度のみ減少">
      <formula>NOT(ISERROR(SEARCH("最新年度のみ減少",E26)))</formula>
    </cfRule>
    <cfRule type="containsText" dxfId="339" priority="108" operator="containsText" text="最新年度のみ増加">
      <formula>NOT(ISERROR(SEARCH("最新年度のみ増加",E26)))</formula>
    </cfRule>
  </conditionalFormatting>
  <conditionalFormatting sqref="E28">
    <cfRule type="containsText" dxfId="338" priority="101" operator="containsText" text="―">
      <formula>NOT(ISERROR(SEARCH("―",E28)))</formula>
    </cfRule>
    <cfRule type="containsText" dxfId="337" priority="102" operator="containsText" text="隔年で">
      <formula>NOT(ISERROR(SEARCH("隔年で",E28)))</formula>
    </cfRule>
    <cfRule type="containsText" dxfId="336" priority="103" operator="containsText" text="年度により">
      <formula>NOT(ISERROR(SEARCH("年度により",E28)))</formula>
    </cfRule>
    <cfRule type="containsText" dxfId="335" priority="104" operator="containsText" text="減少傾向">
      <formula>NOT(ISERROR(SEARCH("減少傾向",E28)))</formula>
    </cfRule>
    <cfRule type="containsText" dxfId="334" priority="105" operator="containsText" text="増加傾向">
      <formula>NOT(ISERROR(SEARCH("増加傾向",E28)))</formula>
    </cfRule>
    <cfRule type="containsText" dxfId="333" priority="106" operator="containsText" text="同程度">
      <formula>NOT(ISERROR(SEARCH("同程度",E28)))</formula>
    </cfRule>
  </conditionalFormatting>
  <conditionalFormatting sqref="E28:E29">
    <cfRule type="containsText" dxfId="332" priority="99" operator="containsText" text="最新年度のみ減少">
      <formula>NOT(ISERROR(SEARCH("最新年度のみ減少",E28)))</formula>
    </cfRule>
    <cfRule type="containsText" dxfId="331" priority="100" operator="containsText" text="最新年度のみ増加">
      <formula>NOT(ISERROR(SEARCH("最新年度のみ増加",E28)))</formula>
    </cfRule>
  </conditionalFormatting>
  <conditionalFormatting sqref="J26">
    <cfRule type="containsText" dxfId="330" priority="93" operator="containsText" text="―">
      <formula>NOT(ISERROR(SEARCH("―",J26)))</formula>
    </cfRule>
    <cfRule type="containsText" dxfId="329" priority="94" operator="containsText" text="隔年で">
      <formula>NOT(ISERROR(SEARCH("隔年で",J26)))</formula>
    </cfRule>
    <cfRule type="containsText" dxfId="328" priority="95" operator="containsText" text="年度により">
      <formula>NOT(ISERROR(SEARCH("年度により",J26)))</formula>
    </cfRule>
    <cfRule type="containsText" dxfId="327" priority="96" operator="containsText" text="減少傾向">
      <formula>NOT(ISERROR(SEARCH("減少傾向",J26)))</formula>
    </cfRule>
    <cfRule type="containsText" dxfId="326" priority="97" operator="containsText" text="増加傾向">
      <formula>NOT(ISERROR(SEARCH("増加傾向",J26)))</formula>
    </cfRule>
    <cfRule type="containsText" dxfId="325" priority="98" operator="containsText" text="同程度">
      <formula>NOT(ISERROR(SEARCH("同程度",J26)))</formula>
    </cfRule>
  </conditionalFormatting>
  <conditionalFormatting sqref="J26:J27">
    <cfRule type="containsText" dxfId="324" priority="91" operator="containsText" text="最新年度のみ減少">
      <formula>NOT(ISERROR(SEARCH("最新年度のみ減少",J26)))</formula>
    </cfRule>
    <cfRule type="containsText" dxfId="323" priority="92" operator="containsText" text="最新年度のみ増加">
      <formula>NOT(ISERROR(SEARCH("最新年度のみ増加",J26)))</formula>
    </cfRule>
  </conditionalFormatting>
  <conditionalFormatting sqref="J28">
    <cfRule type="containsText" dxfId="322" priority="85" operator="containsText" text="―">
      <formula>NOT(ISERROR(SEARCH("―",J28)))</formula>
    </cfRule>
    <cfRule type="containsText" dxfId="321" priority="86" operator="containsText" text="隔年で">
      <formula>NOT(ISERROR(SEARCH("隔年で",J28)))</formula>
    </cfRule>
    <cfRule type="containsText" dxfId="320" priority="87" operator="containsText" text="年度により">
      <formula>NOT(ISERROR(SEARCH("年度により",J28)))</formula>
    </cfRule>
    <cfRule type="containsText" dxfId="319" priority="88" operator="containsText" text="減少傾向">
      <formula>NOT(ISERROR(SEARCH("減少傾向",J28)))</formula>
    </cfRule>
    <cfRule type="containsText" dxfId="318" priority="89" operator="containsText" text="増加傾向">
      <formula>NOT(ISERROR(SEARCH("増加傾向",J28)))</formula>
    </cfRule>
    <cfRule type="containsText" dxfId="317" priority="90" operator="containsText" text="同程度">
      <formula>NOT(ISERROR(SEARCH("同程度",J28)))</formula>
    </cfRule>
  </conditionalFormatting>
  <conditionalFormatting sqref="J28:J29">
    <cfRule type="containsText" dxfId="316" priority="83" operator="containsText" text="最新年度のみ減少">
      <formula>NOT(ISERROR(SEARCH("最新年度のみ減少",J28)))</formula>
    </cfRule>
    <cfRule type="containsText" dxfId="315" priority="84" operator="containsText" text="最新年度のみ増加">
      <formula>NOT(ISERROR(SEARCH("最新年度のみ増加",J28)))</formula>
    </cfRule>
  </conditionalFormatting>
  <conditionalFormatting sqref="F46:F47">
    <cfRule type="containsText" dxfId="314" priority="78" operator="containsText" text="無し">
      <formula>NOT(ISERROR(SEARCH("無し",F46)))</formula>
    </cfRule>
    <cfRule type="containsText" dxfId="313" priority="79" operator="containsText" text="変動">
      <formula>NOT(ISERROR(SEARCH("変動",F46)))</formula>
    </cfRule>
    <cfRule type="containsText" dxfId="312" priority="80" operator="containsText" text="減少">
      <formula>NOT(ISERROR(SEARCH("減少",F46)))</formula>
    </cfRule>
    <cfRule type="containsText" dxfId="311" priority="81" operator="containsText" text="増加">
      <formula>NOT(ISERROR(SEARCH("増加",F46)))</formula>
    </cfRule>
    <cfRule type="containsText" dxfId="310" priority="82" operator="containsText" text="安定">
      <formula>NOT(ISERROR(SEARCH("安定",F46)))</formula>
    </cfRule>
  </conditionalFormatting>
  <conditionalFormatting sqref="F48:F49">
    <cfRule type="containsText" dxfId="309" priority="73" operator="containsText" text="無し">
      <formula>NOT(ISERROR(SEARCH("無し",F48)))</formula>
    </cfRule>
    <cfRule type="containsText" dxfId="308" priority="74" operator="containsText" text="変動">
      <formula>NOT(ISERROR(SEARCH("変動",F48)))</formula>
    </cfRule>
    <cfRule type="containsText" dxfId="307" priority="75" operator="containsText" text="減少">
      <formula>NOT(ISERROR(SEARCH("減少",F48)))</formula>
    </cfRule>
    <cfRule type="containsText" dxfId="306" priority="76" operator="containsText" text="増加">
      <formula>NOT(ISERROR(SEARCH("増加",F48)))</formula>
    </cfRule>
    <cfRule type="containsText" dxfId="305" priority="77" operator="containsText" text="安定">
      <formula>NOT(ISERROR(SEARCH("安定",F48)))</formula>
    </cfRule>
  </conditionalFormatting>
  <conditionalFormatting sqref="E46">
    <cfRule type="containsText" dxfId="304" priority="67" operator="containsText" text="―">
      <formula>NOT(ISERROR(SEARCH("―",E46)))</formula>
    </cfRule>
    <cfRule type="containsText" dxfId="303" priority="68" operator="containsText" text="隔年で">
      <formula>NOT(ISERROR(SEARCH("隔年で",E46)))</formula>
    </cfRule>
    <cfRule type="containsText" dxfId="302" priority="69" operator="containsText" text="年度により">
      <formula>NOT(ISERROR(SEARCH("年度により",E46)))</formula>
    </cfRule>
    <cfRule type="containsText" dxfId="301" priority="70" operator="containsText" text="減少傾向">
      <formula>NOT(ISERROR(SEARCH("減少傾向",E46)))</formula>
    </cfRule>
    <cfRule type="containsText" dxfId="300" priority="71" operator="containsText" text="増加傾向">
      <formula>NOT(ISERROR(SEARCH("増加傾向",E46)))</formula>
    </cfRule>
    <cfRule type="containsText" dxfId="299" priority="72" operator="containsText" text="同程度">
      <formula>NOT(ISERROR(SEARCH("同程度",E46)))</formula>
    </cfRule>
  </conditionalFormatting>
  <conditionalFormatting sqref="E46:E47">
    <cfRule type="containsText" dxfId="298" priority="65" operator="containsText" text="最新年度のみ減少">
      <formula>NOT(ISERROR(SEARCH("最新年度のみ減少",E46)))</formula>
    </cfRule>
    <cfRule type="containsText" dxfId="297" priority="66" operator="containsText" text="最新年度のみ増加">
      <formula>NOT(ISERROR(SEARCH("最新年度のみ増加",E46)))</formula>
    </cfRule>
  </conditionalFormatting>
  <conditionalFormatting sqref="E48">
    <cfRule type="containsText" dxfId="296" priority="59" operator="containsText" text="―">
      <formula>NOT(ISERROR(SEARCH("―",E48)))</formula>
    </cfRule>
    <cfRule type="containsText" dxfId="295" priority="60" operator="containsText" text="隔年で">
      <formula>NOT(ISERROR(SEARCH("隔年で",E48)))</formula>
    </cfRule>
    <cfRule type="containsText" dxfId="294" priority="61" operator="containsText" text="年度により">
      <formula>NOT(ISERROR(SEARCH("年度により",E48)))</formula>
    </cfRule>
    <cfRule type="containsText" dxfId="293" priority="62" operator="containsText" text="減少傾向">
      <formula>NOT(ISERROR(SEARCH("減少傾向",E48)))</formula>
    </cfRule>
    <cfRule type="containsText" dxfId="292" priority="63" operator="containsText" text="増加傾向">
      <formula>NOT(ISERROR(SEARCH("増加傾向",E48)))</formula>
    </cfRule>
    <cfRule type="containsText" dxfId="291" priority="64" operator="containsText" text="同程度">
      <formula>NOT(ISERROR(SEARCH("同程度",E48)))</formula>
    </cfRule>
  </conditionalFormatting>
  <conditionalFormatting sqref="E48:E49">
    <cfRule type="containsText" dxfId="290" priority="57" operator="containsText" text="最新年度のみ減少">
      <formula>NOT(ISERROR(SEARCH("最新年度のみ減少",E48)))</formula>
    </cfRule>
    <cfRule type="containsText" dxfId="289" priority="58" operator="containsText" text="最新年度のみ増加">
      <formula>NOT(ISERROR(SEARCH("最新年度のみ増加",E48)))</formula>
    </cfRule>
  </conditionalFormatting>
  <conditionalFormatting sqref="J46">
    <cfRule type="containsText" dxfId="288" priority="51" operator="containsText" text="―">
      <formula>NOT(ISERROR(SEARCH("―",J46)))</formula>
    </cfRule>
    <cfRule type="containsText" dxfId="287" priority="52" operator="containsText" text="隔年で">
      <formula>NOT(ISERROR(SEARCH("隔年で",J46)))</formula>
    </cfRule>
    <cfRule type="containsText" dxfId="286" priority="53" operator="containsText" text="年度により">
      <formula>NOT(ISERROR(SEARCH("年度により",J46)))</formula>
    </cfRule>
    <cfRule type="containsText" dxfId="285" priority="54" operator="containsText" text="減少傾向">
      <formula>NOT(ISERROR(SEARCH("減少傾向",J46)))</formula>
    </cfRule>
    <cfRule type="containsText" dxfId="284" priority="55" operator="containsText" text="増加傾向">
      <formula>NOT(ISERROR(SEARCH("増加傾向",J46)))</formula>
    </cfRule>
    <cfRule type="containsText" dxfId="283" priority="56" operator="containsText" text="同程度">
      <formula>NOT(ISERROR(SEARCH("同程度",J46)))</formula>
    </cfRule>
  </conditionalFormatting>
  <conditionalFormatting sqref="J46:J47">
    <cfRule type="containsText" dxfId="282" priority="49" operator="containsText" text="最新年度のみ減少">
      <formula>NOT(ISERROR(SEARCH("最新年度のみ減少",J46)))</formula>
    </cfRule>
    <cfRule type="containsText" dxfId="281" priority="50" operator="containsText" text="最新年度のみ増加">
      <formula>NOT(ISERROR(SEARCH("最新年度のみ増加",J46)))</formula>
    </cfRule>
  </conditionalFormatting>
  <conditionalFormatting sqref="J48">
    <cfRule type="containsText" dxfId="280" priority="43" operator="containsText" text="―">
      <formula>NOT(ISERROR(SEARCH("―",J48)))</formula>
    </cfRule>
    <cfRule type="containsText" dxfId="279" priority="44" operator="containsText" text="隔年で">
      <formula>NOT(ISERROR(SEARCH("隔年で",J48)))</formula>
    </cfRule>
    <cfRule type="containsText" dxfId="278" priority="45" operator="containsText" text="年度により">
      <formula>NOT(ISERROR(SEARCH("年度により",J48)))</formula>
    </cfRule>
    <cfRule type="containsText" dxfId="277" priority="46" operator="containsText" text="減少傾向">
      <formula>NOT(ISERROR(SEARCH("減少傾向",J48)))</formula>
    </cfRule>
    <cfRule type="containsText" dxfId="276" priority="47" operator="containsText" text="増加傾向">
      <formula>NOT(ISERROR(SEARCH("増加傾向",J48)))</formula>
    </cfRule>
    <cfRule type="containsText" dxfId="275" priority="48" operator="containsText" text="同程度">
      <formula>NOT(ISERROR(SEARCH("同程度",J48)))</formula>
    </cfRule>
  </conditionalFormatting>
  <conditionalFormatting sqref="J48:J49">
    <cfRule type="containsText" dxfId="274" priority="41" operator="containsText" text="最新年度のみ減少">
      <formula>NOT(ISERROR(SEARCH("最新年度のみ減少",J48)))</formula>
    </cfRule>
    <cfRule type="containsText" dxfId="273" priority="42" operator="containsText" text="最新年度のみ増加">
      <formula>NOT(ISERROR(SEARCH("最新年度のみ増加",J48)))</formula>
    </cfRule>
  </conditionalFormatting>
  <conditionalFormatting sqref="E68">
    <cfRule type="containsText" dxfId="272" priority="19" operator="containsText" text="―">
      <formula>NOT(ISERROR(SEARCH("―",E68)))</formula>
    </cfRule>
    <cfRule type="containsText" dxfId="271" priority="20" operator="containsText" text="隔年で">
      <formula>NOT(ISERROR(SEARCH("隔年で",E68)))</formula>
    </cfRule>
    <cfRule type="containsText" dxfId="270" priority="21" operator="containsText" text="年度により">
      <formula>NOT(ISERROR(SEARCH("年度により",E68)))</formula>
    </cfRule>
    <cfRule type="containsText" dxfId="269" priority="22" operator="containsText" text="減少傾向">
      <formula>NOT(ISERROR(SEARCH("減少傾向",E68)))</formula>
    </cfRule>
    <cfRule type="containsText" dxfId="268" priority="23" operator="containsText" text="増加傾向">
      <formula>NOT(ISERROR(SEARCH("増加傾向",E68)))</formula>
    </cfRule>
    <cfRule type="containsText" dxfId="267" priority="24" operator="containsText" text="同程度">
      <formula>NOT(ISERROR(SEARCH("同程度",E68)))</formula>
    </cfRule>
  </conditionalFormatting>
  <conditionalFormatting sqref="E68:E69">
    <cfRule type="containsText" dxfId="266" priority="17" operator="containsText" text="最新年度のみ減少">
      <formula>NOT(ISERROR(SEARCH("最新年度のみ減少",E68)))</formula>
    </cfRule>
    <cfRule type="containsText" dxfId="265" priority="18" operator="containsText" text="最新年度のみ増加">
      <formula>NOT(ISERROR(SEARCH("最新年度のみ増加",E68)))</formula>
    </cfRule>
  </conditionalFormatting>
  <conditionalFormatting sqref="E66">
    <cfRule type="containsText" dxfId="264" priority="27" operator="containsText" text="―">
      <formula>NOT(ISERROR(SEARCH("―",E66)))</formula>
    </cfRule>
    <cfRule type="containsText" dxfId="263" priority="28" operator="containsText" text="隔年で">
      <formula>NOT(ISERROR(SEARCH("隔年で",E66)))</formula>
    </cfRule>
    <cfRule type="containsText" dxfId="262" priority="29" operator="containsText" text="年度により">
      <formula>NOT(ISERROR(SEARCH("年度により",E66)))</formula>
    </cfRule>
    <cfRule type="containsText" dxfId="261" priority="30" operator="containsText" text="減少傾向">
      <formula>NOT(ISERROR(SEARCH("減少傾向",E66)))</formula>
    </cfRule>
    <cfRule type="containsText" dxfId="260" priority="31" operator="containsText" text="増加傾向">
      <formula>NOT(ISERROR(SEARCH("増加傾向",E66)))</formula>
    </cfRule>
    <cfRule type="containsText" dxfId="259" priority="32" operator="containsText" text="同程度">
      <formula>NOT(ISERROR(SEARCH("同程度",E66)))</formula>
    </cfRule>
  </conditionalFormatting>
  <conditionalFormatting sqref="E66:E67">
    <cfRule type="containsText" dxfId="258" priority="25" operator="containsText" text="最新年度のみ減少">
      <formula>NOT(ISERROR(SEARCH("最新年度のみ減少",E66)))</formula>
    </cfRule>
    <cfRule type="containsText" dxfId="257" priority="26" operator="containsText" text="最新年度のみ増加">
      <formula>NOT(ISERROR(SEARCH("最新年度のみ増加",E66)))</formula>
    </cfRule>
  </conditionalFormatting>
  <conditionalFormatting sqref="J6">
    <cfRule type="containsText" dxfId="256" priority="11" operator="containsText" text="―">
      <formula>NOT(ISERROR(SEARCH("―",J6)))</formula>
    </cfRule>
    <cfRule type="containsText" dxfId="255" priority="12" operator="containsText" text="隔年で">
      <formula>NOT(ISERROR(SEARCH("隔年で",J6)))</formula>
    </cfRule>
    <cfRule type="containsText" dxfId="254" priority="13" operator="containsText" text="年度により">
      <formula>NOT(ISERROR(SEARCH("年度により",J6)))</formula>
    </cfRule>
    <cfRule type="containsText" dxfId="253" priority="14" operator="containsText" text="減少傾向">
      <formula>NOT(ISERROR(SEARCH("減少傾向",J6)))</formula>
    </cfRule>
    <cfRule type="containsText" dxfId="252" priority="15" operator="containsText" text="増加傾向">
      <formula>NOT(ISERROR(SEARCH("増加傾向",J6)))</formula>
    </cfRule>
    <cfRule type="containsText" dxfId="251" priority="16" operator="containsText" text="同程度">
      <formula>NOT(ISERROR(SEARCH("同程度",J6)))</formula>
    </cfRule>
  </conditionalFormatting>
  <conditionalFormatting sqref="J6:J7">
    <cfRule type="containsText" dxfId="250" priority="9" operator="containsText" text="最新年度のみ減少">
      <formula>NOT(ISERROR(SEARCH("最新年度のみ減少",J6)))</formula>
    </cfRule>
    <cfRule type="containsText" dxfId="249" priority="10" operator="containsText" text="最新年度のみ増加">
      <formula>NOT(ISERROR(SEARCH("最新年度のみ増加",J6)))</formula>
    </cfRule>
  </conditionalFormatting>
  <conditionalFormatting sqref="J8">
    <cfRule type="containsText" dxfId="248" priority="3" operator="containsText" text="―">
      <formula>NOT(ISERROR(SEARCH("―",J8)))</formula>
    </cfRule>
    <cfRule type="containsText" dxfId="247" priority="4" operator="containsText" text="隔年で">
      <formula>NOT(ISERROR(SEARCH("隔年で",J8)))</formula>
    </cfRule>
    <cfRule type="containsText" dxfId="246" priority="5" operator="containsText" text="年度により">
      <formula>NOT(ISERROR(SEARCH("年度により",J8)))</formula>
    </cfRule>
    <cfRule type="containsText" dxfId="245" priority="6" operator="containsText" text="減少傾向">
      <formula>NOT(ISERROR(SEARCH("減少傾向",J8)))</formula>
    </cfRule>
    <cfRule type="containsText" dxfId="244" priority="7" operator="containsText" text="増加傾向">
      <formula>NOT(ISERROR(SEARCH("増加傾向",J8)))</formula>
    </cfRule>
    <cfRule type="containsText" dxfId="243" priority="8" operator="containsText" text="同程度">
      <formula>NOT(ISERROR(SEARCH("同程度",J8)))</formula>
    </cfRule>
  </conditionalFormatting>
  <conditionalFormatting sqref="J8:J9">
    <cfRule type="containsText" dxfId="242" priority="1" operator="containsText" text="最新年度のみ減少">
      <formula>NOT(ISERROR(SEARCH("最新年度のみ減少",J8)))</formula>
    </cfRule>
    <cfRule type="containsText" dxfId="241" priority="2" operator="containsText" text="最新年度のみ増加">
      <formula>NOT(ISERROR(SEARCH("最新年度のみ増加",J8)))</formula>
    </cfRule>
  </conditionalFormatting>
  <dataValidations count="3">
    <dataValidation type="list" allowBlank="1" showInputMessage="1" showErrorMessage="1" sqref="F6:F9" xr:uid="{00000000-0002-0000-0600-000000000000}">
      <formula1>$C$77:$C$80</formula1>
    </dataValidation>
    <dataValidation type="list" allowBlank="1" showInputMessage="1" showErrorMessage="1" sqref="E29 J49 E49 J29" xr:uid="{00000000-0002-0000-0600-000001000000}">
      <formula1>$BM$2:$BM$7</formula1>
    </dataValidation>
    <dataValidation type="list" allowBlank="1" showInputMessage="1" showErrorMessage="1" sqref="E9" xr:uid="{00000000-0002-0000-0600-000002000000}">
      <formula1>$AD$2:$AD$9</formula1>
    </dataValidation>
  </dataValidations>
  <hyperlinks>
    <hyperlink ref="L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'3.グラフデータ'!$AI$2:$AI$9</xm:f>
          </x14:formula1>
          <xm:sqref>E7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56"/>
  <sheetViews>
    <sheetView showOutlineSymbols="0" showWhiteSpace="0" workbookViewId="0">
      <selection activeCell="L1" sqref="L1"/>
    </sheetView>
  </sheetViews>
  <sheetFormatPr defaultRowHeight="13.5" x14ac:dyDescent="0.15"/>
  <cols>
    <col min="1" max="1" width="0.625" style="14" customWidth="1"/>
    <col min="2" max="2" width="11.625" style="14" customWidth="1"/>
    <col min="3" max="3" width="11.25" style="14" customWidth="1"/>
    <col min="4" max="4" width="10" style="14" customWidth="1"/>
    <col min="5" max="5" width="12" style="14" customWidth="1"/>
    <col min="6" max="6" width="2.875" style="14" customWidth="1"/>
    <col min="7" max="7" width="11.625" style="14" customWidth="1"/>
    <col min="8" max="8" width="11.25" style="14" customWidth="1"/>
    <col min="9" max="9" width="10" style="14" customWidth="1"/>
    <col min="10" max="10" width="12" style="14" customWidth="1"/>
    <col min="11" max="11" width="0.625" style="14" customWidth="1"/>
    <col min="12" max="12" width="20.5" style="9" bestFit="1" customWidth="1"/>
    <col min="13" max="17" width="10.75" style="9" bestFit="1" customWidth="1"/>
    <col min="18" max="18" width="9" style="9"/>
  </cols>
  <sheetData>
    <row r="1" spans="1:18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/>
      <c r="L1" s="76" t="s">
        <v>265</v>
      </c>
    </row>
    <row r="2" spans="1:18" ht="24" customHeight="1" x14ac:dyDescent="0.15">
      <c r="A2" s="3" t="s">
        <v>276</v>
      </c>
      <c r="B2" s="3"/>
      <c r="C2" s="3"/>
      <c r="D2"/>
      <c r="E2"/>
      <c r="F2"/>
      <c r="G2"/>
      <c r="H2"/>
      <c r="I2"/>
      <c r="J2"/>
      <c r="K2"/>
    </row>
    <row r="3" spans="1:18" ht="24" customHeight="1" x14ac:dyDescent="0.15">
      <c r="A3" s="3"/>
      <c r="B3" s="3" t="s">
        <v>278</v>
      </c>
      <c r="C3" s="3"/>
      <c r="D3"/>
      <c r="E3"/>
      <c r="F3"/>
      <c r="G3"/>
      <c r="H3"/>
      <c r="I3"/>
      <c r="J3"/>
      <c r="K3"/>
    </row>
    <row r="4" spans="1:18" x14ac:dyDescent="0.15">
      <c r="A4" s="3"/>
      <c r="B4" s="12"/>
      <c r="C4" s="12"/>
      <c r="D4" s="12"/>
      <c r="E4" s="12"/>
      <c r="F4" s="12"/>
      <c r="G4" s="12"/>
      <c r="H4" s="12"/>
      <c r="I4" s="12"/>
      <c r="J4" s="12"/>
      <c r="K4"/>
    </row>
    <row r="5" spans="1:18" ht="18" customHeight="1" x14ac:dyDescent="0.15">
      <c r="B5" s="13" t="s">
        <v>2</v>
      </c>
      <c r="C5" s="7"/>
      <c r="D5" s="7"/>
      <c r="E5" s="7"/>
      <c r="F5" s="7"/>
      <c r="G5" s="7"/>
      <c r="H5" s="7"/>
      <c r="I5" s="7"/>
      <c r="J5" s="7"/>
      <c r="K5"/>
      <c r="L5"/>
      <c r="M5"/>
      <c r="N5"/>
      <c r="O5"/>
      <c r="P5"/>
      <c r="Q5"/>
      <c r="R5"/>
    </row>
    <row r="6" spans="1:18" s="9" customFormat="1" ht="17.25" customHeight="1" x14ac:dyDescent="0.15">
      <c r="A6" s="82"/>
      <c r="B6" s="311" t="s">
        <v>496</v>
      </c>
      <c r="C6" s="81" t="s">
        <v>272</v>
      </c>
      <c r="D6" s="86">
        <f>AVERAGE('3.グラフデータ'!D168:H168)</f>
        <v>28.6</v>
      </c>
      <c r="E6" s="309" t="str">
        <f>'3.グラフデータ'!AD168</f>
        <v>年度により増減</v>
      </c>
      <c r="F6" s="79"/>
      <c r="G6" s="313" t="s">
        <v>497</v>
      </c>
      <c r="H6" s="81" t="s">
        <v>272</v>
      </c>
      <c r="I6" s="99">
        <f>AVERAGE('3.グラフデータ'!D169:H169)</f>
        <v>0.29660000000000003</v>
      </c>
      <c r="J6" s="309" t="str">
        <f>'3.グラフデータ'!AD169</f>
        <v>年度により増減</v>
      </c>
      <c r="K6" s="79"/>
    </row>
    <row r="7" spans="1:18" s="9" customFormat="1" ht="17.25" customHeight="1" x14ac:dyDescent="0.15">
      <c r="A7" s="82"/>
      <c r="B7" s="312"/>
      <c r="C7" s="83" t="s">
        <v>274</v>
      </c>
      <c r="D7" s="96">
        <f>'3.グラフデータ'!H168-'3.グラフデータ'!D168</f>
        <v>-17</v>
      </c>
      <c r="E7" s="310"/>
      <c r="F7" s="79"/>
      <c r="G7" s="314"/>
      <c r="H7" s="83" t="s">
        <v>274</v>
      </c>
      <c r="I7" s="85">
        <f>'3.グラフデータ'!H169-'3.グラフデータ'!D169</f>
        <v>-3.0000000000000027E-3</v>
      </c>
      <c r="J7" s="310"/>
      <c r="K7" s="79"/>
    </row>
    <row r="8" spans="1:18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/>
    </row>
    <row r="9" spans="1:18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/>
    </row>
    <row r="10" spans="1:18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/>
    </row>
    <row r="11" spans="1:18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/>
    </row>
    <row r="12" spans="1:18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/>
    </row>
    <row r="13" spans="1:18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/>
    </row>
    <row r="14" spans="1:18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/>
    </row>
    <row r="15" spans="1:18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/>
    </row>
    <row r="16" spans="1:18" ht="18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/>
    </row>
    <row r="17" spans="1:18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/>
    </row>
    <row r="18" spans="1:18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/>
    </row>
    <row r="19" spans="1:18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/>
    </row>
    <row r="20" spans="1:18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/>
    </row>
    <row r="21" spans="1:18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/>
    </row>
    <row r="22" spans="1:18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/>
    </row>
    <row r="23" spans="1:18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/>
    </row>
    <row r="24" spans="1:18" ht="9" customHeight="1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/>
    </row>
    <row r="25" spans="1:18" ht="18" customHeight="1" x14ac:dyDescent="0.15">
      <c r="B25" s="13" t="s">
        <v>266</v>
      </c>
      <c r="C25" s="7"/>
      <c r="D25" s="7"/>
      <c r="E25" s="7"/>
      <c r="F25" s="7"/>
      <c r="G25" s="7"/>
      <c r="H25" s="7"/>
      <c r="I25" s="7"/>
      <c r="J25" s="7"/>
      <c r="K25"/>
      <c r="L25"/>
      <c r="M25"/>
      <c r="N25"/>
      <c r="O25"/>
      <c r="P25"/>
      <c r="Q25"/>
      <c r="R25"/>
    </row>
    <row r="26" spans="1:18" s="9" customFormat="1" ht="17.25" customHeight="1" x14ac:dyDescent="0.15">
      <c r="A26" s="82"/>
      <c r="B26" s="311" t="s">
        <v>496</v>
      </c>
      <c r="C26" s="81" t="s">
        <v>272</v>
      </c>
      <c r="D26" s="102">
        <f>AVERAGE('3.グラフデータ'!D175:H175)</f>
        <v>12306.4</v>
      </c>
      <c r="E26" s="309" t="str">
        <f>'3.グラフデータ'!AD175</f>
        <v>同程度で推移</v>
      </c>
      <c r="F26" s="79"/>
      <c r="G26" s="313" t="s">
        <v>497</v>
      </c>
      <c r="H26" s="81" t="s">
        <v>272</v>
      </c>
      <c r="I26" s="99">
        <f>AVERAGE('3.グラフデータ'!D176:H176)</f>
        <v>0.3226</v>
      </c>
      <c r="J26" s="309" t="str">
        <f>'3.グラフデータ'!AD176</f>
        <v>同程度で推移</v>
      </c>
      <c r="K26" s="79"/>
    </row>
    <row r="27" spans="1:18" s="9" customFormat="1" ht="17.25" customHeight="1" x14ac:dyDescent="0.15">
      <c r="A27" s="82"/>
      <c r="B27" s="312"/>
      <c r="C27" s="83" t="s">
        <v>274</v>
      </c>
      <c r="D27" s="96">
        <f>'3.グラフデータ'!H175-'3.グラフデータ'!D175</f>
        <v>56</v>
      </c>
      <c r="E27" s="310"/>
      <c r="F27" s="79"/>
      <c r="G27" s="314"/>
      <c r="H27" s="83" t="s">
        <v>274</v>
      </c>
      <c r="I27" s="85">
        <f>'3.グラフデータ'!H176-'3.グラフデータ'!D176</f>
        <v>7.0000000000000062E-3</v>
      </c>
      <c r="J27" s="310"/>
      <c r="K27" s="79"/>
    </row>
    <row r="28" spans="1:18" ht="18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/>
    </row>
    <row r="29" spans="1:18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/>
    </row>
    <row r="30" spans="1:18" ht="18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/>
    </row>
    <row r="31" spans="1:18" ht="18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/>
    </row>
    <row r="32" spans="1:18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/>
    </row>
    <row r="33" spans="1:11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/>
    </row>
    <row r="34" spans="1:11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/>
    </row>
    <row r="35" spans="1:11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/>
    </row>
    <row r="36" spans="1:11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/>
    </row>
    <row r="37" spans="1:11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/>
    </row>
    <row r="38" spans="1:11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/>
    </row>
    <row r="39" spans="1:11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/>
    </row>
    <row r="40" spans="1:11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/>
    </row>
    <row r="41" spans="1:11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/>
    </row>
    <row r="42" spans="1:11" ht="18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/>
    </row>
    <row r="43" spans="1:11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/>
    </row>
    <row r="44" spans="1:11" ht="9.75" customHeight="1" x14ac:dyDescent="0.1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1" x14ac:dyDescent="0.1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</row>
    <row r="48" spans="1:11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1:11" x14ac:dyDescent="0.1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</row>
    <row r="50" spans="1:1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</row>
    <row r="52" spans="1:1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</sheetData>
  <mergeCells count="8">
    <mergeCell ref="B26:B27"/>
    <mergeCell ref="E26:E27"/>
    <mergeCell ref="G26:G27"/>
    <mergeCell ref="J26:J27"/>
    <mergeCell ref="B6:B7"/>
    <mergeCell ref="E6:E7"/>
    <mergeCell ref="G6:G7"/>
    <mergeCell ref="J6:J7"/>
  </mergeCells>
  <phoneticPr fontId="1"/>
  <conditionalFormatting sqref="E6">
    <cfRule type="containsText" dxfId="240" priority="27" operator="containsText" text="―">
      <formula>NOT(ISERROR(SEARCH("―",E6)))</formula>
    </cfRule>
    <cfRule type="containsText" dxfId="239" priority="28" operator="containsText" text="隔年で">
      <formula>NOT(ISERROR(SEARCH("隔年で",E6)))</formula>
    </cfRule>
    <cfRule type="containsText" dxfId="238" priority="29" operator="containsText" text="年度により">
      <formula>NOT(ISERROR(SEARCH("年度により",E6)))</formula>
    </cfRule>
    <cfRule type="containsText" dxfId="237" priority="30" operator="containsText" text="減少傾向">
      <formula>NOT(ISERROR(SEARCH("減少傾向",E6)))</formula>
    </cfRule>
    <cfRule type="containsText" dxfId="236" priority="31" operator="containsText" text="増加傾向">
      <formula>NOT(ISERROR(SEARCH("増加傾向",E6)))</formula>
    </cfRule>
    <cfRule type="containsText" dxfId="235" priority="32" operator="containsText" text="同程度">
      <formula>NOT(ISERROR(SEARCH("同程度",E6)))</formula>
    </cfRule>
  </conditionalFormatting>
  <conditionalFormatting sqref="E6:E7">
    <cfRule type="containsText" dxfId="234" priority="25" operator="containsText" text="最新年度のみ減少">
      <formula>NOT(ISERROR(SEARCH("最新年度のみ減少",E6)))</formula>
    </cfRule>
    <cfRule type="containsText" dxfId="233" priority="26" operator="containsText" text="最新年度のみ増加">
      <formula>NOT(ISERROR(SEARCH("最新年度のみ増加",E6)))</formula>
    </cfRule>
  </conditionalFormatting>
  <conditionalFormatting sqref="J6">
    <cfRule type="containsText" dxfId="232" priority="19" operator="containsText" text="―">
      <formula>NOT(ISERROR(SEARCH("―",J6)))</formula>
    </cfRule>
    <cfRule type="containsText" dxfId="231" priority="20" operator="containsText" text="隔年で">
      <formula>NOT(ISERROR(SEARCH("隔年で",J6)))</formula>
    </cfRule>
    <cfRule type="containsText" dxfId="230" priority="21" operator="containsText" text="年度により">
      <formula>NOT(ISERROR(SEARCH("年度により",J6)))</formula>
    </cfRule>
    <cfRule type="containsText" dxfId="229" priority="22" operator="containsText" text="減少傾向">
      <formula>NOT(ISERROR(SEARCH("減少傾向",J6)))</formula>
    </cfRule>
    <cfRule type="containsText" dxfId="228" priority="23" operator="containsText" text="増加傾向">
      <formula>NOT(ISERROR(SEARCH("増加傾向",J6)))</formula>
    </cfRule>
    <cfRule type="containsText" dxfId="227" priority="24" operator="containsText" text="同程度">
      <formula>NOT(ISERROR(SEARCH("同程度",J6)))</formula>
    </cfRule>
  </conditionalFormatting>
  <conditionalFormatting sqref="J6:J7">
    <cfRule type="containsText" dxfId="226" priority="17" operator="containsText" text="最新年度のみ減少">
      <formula>NOT(ISERROR(SEARCH("最新年度のみ減少",J6)))</formula>
    </cfRule>
    <cfRule type="containsText" dxfId="225" priority="18" operator="containsText" text="最新年度のみ増加">
      <formula>NOT(ISERROR(SEARCH("最新年度のみ増加",J6)))</formula>
    </cfRule>
  </conditionalFormatting>
  <conditionalFormatting sqref="E26">
    <cfRule type="containsText" dxfId="224" priority="11" operator="containsText" text="―">
      <formula>NOT(ISERROR(SEARCH("―",E26)))</formula>
    </cfRule>
    <cfRule type="containsText" dxfId="223" priority="12" operator="containsText" text="隔年で">
      <formula>NOT(ISERROR(SEARCH("隔年で",E26)))</formula>
    </cfRule>
    <cfRule type="containsText" dxfId="222" priority="13" operator="containsText" text="年度により">
      <formula>NOT(ISERROR(SEARCH("年度により",E26)))</formula>
    </cfRule>
    <cfRule type="containsText" dxfId="221" priority="14" operator="containsText" text="減少傾向">
      <formula>NOT(ISERROR(SEARCH("減少傾向",E26)))</formula>
    </cfRule>
    <cfRule type="containsText" dxfId="220" priority="15" operator="containsText" text="増加傾向">
      <formula>NOT(ISERROR(SEARCH("増加傾向",E26)))</formula>
    </cfRule>
    <cfRule type="containsText" dxfId="219" priority="16" operator="containsText" text="同程度">
      <formula>NOT(ISERROR(SEARCH("同程度",E26)))</formula>
    </cfRule>
  </conditionalFormatting>
  <conditionalFormatting sqref="E26:E27">
    <cfRule type="containsText" dxfId="218" priority="9" operator="containsText" text="最新年度のみ減少">
      <formula>NOT(ISERROR(SEARCH("最新年度のみ減少",E26)))</formula>
    </cfRule>
    <cfRule type="containsText" dxfId="217" priority="10" operator="containsText" text="最新年度のみ増加">
      <formula>NOT(ISERROR(SEARCH("最新年度のみ増加",E26)))</formula>
    </cfRule>
  </conditionalFormatting>
  <conditionalFormatting sqref="J26">
    <cfRule type="containsText" dxfId="216" priority="3" operator="containsText" text="―">
      <formula>NOT(ISERROR(SEARCH("―",J26)))</formula>
    </cfRule>
    <cfRule type="containsText" dxfId="215" priority="4" operator="containsText" text="隔年で">
      <formula>NOT(ISERROR(SEARCH("隔年で",J26)))</formula>
    </cfRule>
    <cfRule type="containsText" dxfId="214" priority="5" operator="containsText" text="年度により">
      <formula>NOT(ISERROR(SEARCH("年度により",J26)))</formula>
    </cfRule>
    <cfRule type="containsText" dxfId="213" priority="6" operator="containsText" text="減少傾向">
      <formula>NOT(ISERROR(SEARCH("減少傾向",J26)))</formula>
    </cfRule>
    <cfRule type="containsText" dxfId="212" priority="7" operator="containsText" text="増加傾向">
      <formula>NOT(ISERROR(SEARCH("増加傾向",J26)))</formula>
    </cfRule>
    <cfRule type="containsText" dxfId="211" priority="8" operator="containsText" text="同程度">
      <formula>NOT(ISERROR(SEARCH("同程度",J26)))</formula>
    </cfRule>
  </conditionalFormatting>
  <conditionalFormatting sqref="J26:J27">
    <cfRule type="containsText" dxfId="210" priority="1" operator="containsText" text="最新年度のみ減少">
      <formula>NOT(ISERROR(SEARCH("最新年度のみ減少",J26)))</formula>
    </cfRule>
    <cfRule type="containsText" dxfId="209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 F6:F7" xr:uid="{00000000-0002-0000-0700-000000000000}">
      <formula1>$C$38:$C$40</formula1>
    </dataValidation>
    <dataValidation type="list" allowBlank="1" showInputMessage="1" showErrorMessage="1" sqref="K26:K27 F26:F27" xr:uid="{00000000-0002-0000-0700-000001000000}">
      <formula1>$C$40:$C$41</formula1>
    </dataValidation>
  </dataValidations>
  <hyperlinks>
    <hyperlink ref="L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36"/>
  <sheetViews>
    <sheetView showOutlineSymbols="0" showWhiteSpace="0"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2" ht="24" customHeight="1" thickBot="1" x14ac:dyDescent="0.2">
      <c r="A1" s="3" t="s">
        <v>506</v>
      </c>
      <c r="B1" s="3"/>
      <c r="C1" s="13"/>
      <c r="D1" s="14"/>
      <c r="E1" s="14"/>
      <c r="F1" s="14"/>
      <c r="G1" s="13"/>
      <c r="H1" s="14"/>
      <c r="I1" s="14"/>
      <c r="J1" s="14"/>
      <c r="K1" s="14"/>
      <c r="L1" s="76" t="s">
        <v>265</v>
      </c>
    </row>
    <row r="2" spans="1:12" ht="24" customHeight="1" x14ac:dyDescent="0.15">
      <c r="A2" s="3" t="s">
        <v>276</v>
      </c>
      <c r="B2" s="3"/>
      <c r="C2" s="13"/>
      <c r="D2" s="14"/>
      <c r="E2" s="14"/>
      <c r="F2" s="14"/>
      <c r="G2" s="14"/>
      <c r="H2" s="14"/>
      <c r="I2" s="14"/>
      <c r="J2" s="14"/>
      <c r="K2" s="14"/>
    </row>
    <row r="3" spans="1:12" ht="24" customHeight="1" x14ac:dyDescent="0.15">
      <c r="A3" s="3"/>
      <c r="B3" s="13" t="s">
        <v>295</v>
      </c>
      <c r="C3" s="13"/>
      <c r="D3" s="14"/>
      <c r="E3" s="14"/>
      <c r="F3" s="14"/>
      <c r="G3" s="14"/>
      <c r="H3" s="14"/>
      <c r="I3" s="14"/>
      <c r="J3" s="14"/>
      <c r="K3" s="14"/>
    </row>
    <row r="4" spans="1:12" x14ac:dyDescent="0.15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12" s="9" customFormat="1" ht="18" customHeight="1" x14ac:dyDescent="0.15">
      <c r="A5" s="80"/>
      <c r="B5" s="13" t="s">
        <v>297</v>
      </c>
      <c r="C5" s="80"/>
      <c r="D5" s="80"/>
      <c r="E5" s="80"/>
      <c r="F5" s="80"/>
      <c r="G5" s="13"/>
      <c r="H5" s="80"/>
      <c r="I5" s="80"/>
      <c r="J5" s="80"/>
      <c r="K5" s="80"/>
    </row>
    <row r="6" spans="1:12" s="9" customFormat="1" ht="17.25" customHeight="1" x14ac:dyDescent="0.15">
      <c r="A6" s="82"/>
      <c r="B6" s="311" t="s">
        <v>496</v>
      </c>
      <c r="C6" s="81" t="s">
        <v>272</v>
      </c>
      <c r="D6" s="86">
        <f>AVERAGE('3.グラフデータ'!D182:H182)</f>
        <v>159.80000000000001</v>
      </c>
      <c r="E6" s="309" t="str">
        <f>'3.グラフデータ'!AD182</f>
        <v>同程度で推移</v>
      </c>
      <c r="F6" s="79"/>
      <c r="G6" s="313" t="s">
        <v>497</v>
      </c>
      <c r="H6" s="81" t="s">
        <v>272</v>
      </c>
      <c r="I6" s="99">
        <f>AVERAGE('3.グラフデータ'!D183:H183)</f>
        <v>0.3226</v>
      </c>
      <c r="J6" s="309" t="str">
        <f>'3.グラフデータ'!AD183</f>
        <v>同程度で推移</v>
      </c>
      <c r="K6" s="79"/>
    </row>
    <row r="7" spans="1:12" s="9" customFormat="1" ht="17.25" customHeight="1" x14ac:dyDescent="0.15">
      <c r="A7" s="82"/>
      <c r="B7" s="312"/>
      <c r="C7" s="83" t="s">
        <v>274</v>
      </c>
      <c r="D7" s="96">
        <f>'3.グラフデータ'!H182-'3.グラフデータ'!D182</f>
        <v>0.79999999999998295</v>
      </c>
      <c r="E7" s="310"/>
      <c r="F7" s="79"/>
      <c r="G7" s="314"/>
      <c r="H7" s="83" t="s">
        <v>274</v>
      </c>
      <c r="I7" s="85">
        <f>'3.グラフデータ'!H183-'3.グラフデータ'!D183</f>
        <v>7.0000000000000062E-3</v>
      </c>
      <c r="J7" s="310"/>
      <c r="K7" s="79"/>
    </row>
    <row r="8" spans="1:12" s="9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9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9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9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9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9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9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9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9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9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9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9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9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9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9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9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9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9" customFormat="1" ht="18.75" customHeight="1" x14ac:dyDescent="0.15">
      <c r="A25" s="80"/>
      <c r="B25" s="13" t="s">
        <v>323</v>
      </c>
      <c r="C25" s="80"/>
      <c r="D25" s="80"/>
      <c r="E25" s="80"/>
      <c r="F25" s="80"/>
      <c r="G25" s="13"/>
      <c r="H25" s="80"/>
      <c r="I25" s="80"/>
      <c r="J25" s="80"/>
      <c r="K25" s="80"/>
    </row>
    <row r="26" spans="1:11" s="9" customFormat="1" ht="17.25" customHeight="1" x14ac:dyDescent="0.15">
      <c r="A26" s="82"/>
      <c r="B26" s="311" t="s">
        <v>496</v>
      </c>
      <c r="C26" s="81" t="s">
        <v>272</v>
      </c>
      <c r="D26" s="86">
        <f>AVERAGE('3.グラフデータ'!D190:H190)</f>
        <v>70.5</v>
      </c>
      <c r="E26" s="309" t="str">
        <f>'3.グラフデータ'!AD190</f>
        <v>増加傾向⤴</v>
      </c>
      <c r="F26" s="79"/>
      <c r="G26" s="313" t="s">
        <v>497</v>
      </c>
      <c r="H26" s="81" t="s">
        <v>272</v>
      </c>
      <c r="I26" s="99">
        <f>AVERAGE('3.グラフデータ'!D191:H191)</f>
        <v>0.3004</v>
      </c>
      <c r="J26" s="309" t="str">
        <f>'3.グラフデータ'!AD191</f>
        <v>同程度で推移</v>
      </c>
      <c r="K26" s="79"/>
    </row>
    <row r="27" spans="1:11" s="9" customFormat="1" ht="17.25" customHeight="1" x14ac:dyDescent="0.15">
      <c r="A27" s="82"/>
      <c r="B27" s="312"/>
      <c r="C27" s="83" t="s">
        <v>274</v>
      </c>
      <c r="D27" s="96">
        <f>'3.グラフデータ'!H190-'3.グラフデータ'!D190</f>
        <v>-1.0999999999999943</v>
      </c>
      <c r="E27" s="310"/>
      <c r="F27" s="79"/>
      <c r="G27" s="314"/>
      <c r="H27" s="83" t="s">
        <v>274</v>
      </c>
      <c r="I27" s="85">
        <f>'3.グラフデータ'!H191-'3.グラフデータ'!D191</f>
        <v>1.4000000000000012E-2</v>
      </c>
      <c r="J27" s="310"/>
      <c r="K27" s="79"/>
    </row>
    <row r="28" spans="1:11" s="9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9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9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9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9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9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9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9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9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9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9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9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9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9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9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9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9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9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9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9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9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9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9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9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9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9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9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9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9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9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9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9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9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9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9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9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9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9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9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9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9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9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9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9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9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9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9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9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9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9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9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9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9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9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9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9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9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9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9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9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9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208" priority="156" operator="containsText" text="無し">
      <formula>NOT(ISERROR(SEARCH("無し",K6)))</formula>
    </cfRule>
    <cfRule type="containsText" dxfId="207" priority="157" operator="containsText" text="変動">
      <formula>NOT(ISERROR(SEARCH("変動",K6)))</formula>
    </cfRule>
    <cfRule type="containsText" dxfId="206" priority="158" operator="containsText" text="減少">
      <formula>NOT(ISERROR(SEARCH("減少",K6)))</formula>
    </cfRule>
    <cfRule type="containsText" dxfId="205" priority="159" operator="containsText" text="増加">
      <formula>NOT(ISERROR(SEARCH("増加",K6)))</formula>
    </cfRule>
    <cfRule type="containsText" dxfId="204" priority="160" operator="containsText" text="安定">
      <formula>NOT(ISERROR(SEARCH("安定",K6)))</formula>
    </cfRule>
  </conditionalFormatting>
  <conditionalFormatting sqref="E6">
    <cfRule type="containsText" dxfId="203" priority="27" operator="containsText" text="―">
      <formula>NOT(ISERROR(SEARCH("―",E6)))</formula>
    </cfRule>
    <cfRule type="containsText" dxfId="202" priority="28" operator="containsText" text="隔年で">
      <formula>NOT(ISERROR(SEARCH("隔年で",E6)))</formula>
    </cfRule>
    <cfRule type="containsText" dxfId="201" priority="29" operator="containsText" text="年度により">
      <formula>NOT(ISERROR(SEARCH("年度により",E6)))</formula>
    </cfRule>
    <cfRule type="containsText" dxfId="200" priority="30" operator="containsText" text="減少傾向">
      <formula>NOT(ISERROR(SEARCH("減少傾向",E6)))</formula>
    </cfRule>
    <cfRule type="containsText" dxfId="199" priority="31" operator="containsText" text="増加傾向">
      <formula>NOT(ISERROR(SEARCH("増加傾向",E6)))</formula>
    </cfRule>
    <cfRule type="containsText" dxfId="198" priority="32" operator="containsText" text="同程度">
      <formula>NOT(ISERROR(SEARCH("同程度",E6)))</formula>
    </cfRule>
  </conditionalFormatting>
  <conditionalFormatting sqref="E6:E7">
    <cfRule type="containsText" dxfId="197" priority="25" operator="containsText" text="最新年度のみ減少">
      <formula>NOT(ISERROR(SEARCH("最新年度のみ減少",E6)))</formula>
    </cfRule>
    <cfRule type="containsText" dxfId="196" priority="26" operator="containsText" text="最新年度のみ増加">
      <formula>NOT(ISERROR(SEARCH("最新年度のみ増加",E6)))</formula>
    </cfRule>
  </conditionalFormatting>
  <conditionalFormatting sqref="J6">
    <cfRule type="containsText" dxfId="195" priority="19" operator="containsText" text="―">
      <formula>NOT(ISERROR(SEARCH("―",J6)))</formula>
    </cfRule>
    <cfRule type="containsText" dxfId="194" priority="20" operator="containsText" text="隔年で">
      <formula>NOT(ISERROR(SEARCH("隔年で",J6)))</formula>
    </cfRule>
    <cfRule type="containsText" dxfId="193" priority="21" operator="containsText" text="年度により">
      <formula>NOT(ISERROR(SEARCH("年度により",J6)))</formula>
    </cfRule>
    <cfRule type="containsText" dxfId="192" priority="22" operator="containsText" text="減少傾向">
      <formula>NOT(ISERROR(SEARCH("減少傾向",J6)))</formula>
    </cfRule>
    <cfRule type="containsText" dxfId="191" priority="23" operator="containsText" text="増加傾向">
      <formula>NOT(ISERROR(SEARCH("増加傾向",J6)))</formula>
    </cfRule>
    <cfRule type="containsText" dxfId="190" priority="24" operator="containsText" text="同程度">
      <formula>NOT(ISERROR(SEARCH("同程度",J6)))</formula>
    </cfRule>
  </conditionalFormatting>
  <conditionalFormatting sqref="J6:J7">
    <cfRule type="containsText" dxfId="189" priority="17" operator="containsText" text="最新年度のみ減少">
      <formula>NOT(ISERROR(SEARCH("最新年度のみ減少",J6)))</formula>
    </cfRule>
    <cfRule type="containsText" dxfId="188" priority="18" operator="containsText" text="最新年度のみ増加">
      <formula>NOT(ISERROR(SEARCH("最新年度のみ増加",J6)))</formula>
    </cfRule>
  </conditionalFormatting>
  <conditionalFormatting sqref="E26">
    <cfRule type="containsText" dxfId="187" priority="11" operator="containsText" text="―">
      <formula>NOT(ISERROR(SEARCH("―",E26)))</formula>
    </cfRule>
    <cfRule type="containsText" dxfId="186" priority="12" operator="containsText" text="隔年で">
      <formula>NOT(ISERROR(SEARCH("隔年で",E26)))</formula>
    </cfRule>
    <cfRule type="containsText" dxfId="185" priority="13" operator="containsText" text="年度により">
      <formula>NOT(ISERROR(SEARCH("年度により",E26)))</formula>
    </cfRule>
    <cfRule type="containsText" dxfId="184" priority="14" operator="containsText" text="減少傾向">
      <formula>NOT(ISERROR(SEARCH("減少傾向",E26)))</formula>
    </cfRule>
    <cfRule type="containsText" dxfId="183" priority="15" operator="containsText" text="増加傾向">
      <formula>NOT(ISERROR(SEARCH("増加傾向",E26)))</formula>
    </cfRule>
    <cfRule type="containsText" dxfId="182" priority="16" operator="containsText" text="同程度">
      <formula>NOT(ISERROR(SEARCH("同程度",E26)))</formula>
    </cfRule>
  </conditionalFormatting>
  <conditionalFormatting sqref="E26:E27">
    <cfRule type="containsText" dxfId="181" priority="9" operator="containsText" text="最新年度のみ減少">
      <formula>NOT(ISERROR(SEARCH("最新年度のみ減少",E26)))</formula>
    </cfRule>
    <cfRule type="containsText" dxfId="180" priority="10" operator="containsText" text="最新年度のみ増加">
      <formula>NOT(ISERROR(SEARCH("最新年度のみ増加",E26)))</formula>
    </cfRule>
  </conditionalFormatting>
  <conditionalFormatting sqref="J26">
    <cfRule type="containsText" dxfId="179" priority="3" operator="containsText" text="―">
      <formula>NOT(ISERROR(SEARCH("―",J26)))</formula>
    </cfRule>
    <cfRule type="containsText" dxfId="178" priority="4" operator="containsText" text="隔年で">
      <formula>NOT(ISERROR(SEARCH("隔年で",J26)))</formula>
    </cfRule>
    <cfRule type="containsText" dxfId="177" priority="5" operator="containsText" text="年度により">
      <formula>NOT(ISERROR(SEARCH("年度により",J26)))</formula>
    </cfRule>
    <cfRule type="containsText" dxfId="176" priority="6" operator="containsText" text="減少傾向">
      <formula>NOT(ISERROR(SEARCH("減少傾向",J26)))</formula>
    </cfRule>
    <cfRule type="containsText" dxfId="175" priority="7" operator="containsText" text="増加傾向">
      <formula>NOT(ISERROR(SEARCH("増加傾向",J26)))</formula>
    </cfRule>
    <cfRule type="containsText" dxfId="174" priority="8" operator="containsText" text="同程度">
      <formula>NOT(ISERROR(SEARCH("同程度",J26)))</formula>
    </cfRule>
  </conditionalFormatting>
  <conditionalFormatting sqref="J26:J27">
    <cfRule type="containsText" dxfId="173" priority="1" operator="containsText" text="最新年度のみ減少">
      <formula>NOT(ISERROR(SEARCH("最新年度のみ減少",J26)))</formula>
    </cfRule>
    <cfRule type="containsText" dxfId="172" priority="2" operator="containsText" text="最新年度のみ増加">
      <formula>NOT(ISERROR(SEARCH("最新年度のみ増加",J26)))</formula>
    </cfRule>
  </conditionalFormatting>
  <dataValidations count="2">
    <dataValidation type="list" allowBlank="1" showInputMessage="1" showErrorMessage="1" sqref="K6:K7 F26:F27 F6:F7" xr:uid="{00000000-0002-0000-0800-000000000000}">
      <formula1>$C$49:$C$52</formula1>
    </dataValidation>
    <dataValidation type="list" allowBlank="1" showInputMessage="1" showErrorMessage="1" sqref="J7 E27 J27" xr:uid="{00000000-0002-0000-0800-000001000000}">
      <formula1>$Y$2:$Y$6</formula1>
    </dataValidation>
  </dataValidations>
  <hyperlinks>
    <hyperlink ref="L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2000000}">
          <x14:formula1>
            <xm:f>'3.グラフデータ'!$AI$2:$AI$9</xm:f>
          </x14:formula1>
          <xm:sqref>E7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R138"/>
  <sheetViews>
    <sheetView showOutlineSymbols="0" showWhiteSpace="0"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8" ht="24" customHeight="1" thickBot="1" x14ac:dyDescent="0.2">
      <c r="A1" s="13" t="s">
        <v>506</v>
      </c>
      <c r="B1" s="13"/>
      <c r="C1" s="13"/>
      <c r="D1" s="14"/>
      <c r="E1" s="14"/>
      <c r="F1" s="14"/>
      <c r="G1" s="13"/>
      <c r="H1" s="14"/>
      <c r="I1" s="14"/>
      <c r="J1" s="14"/>
      <c r="K1" s="14"/>
      <c r="L1" s="76" t="s">
        <v>265</v>
      </c>
      <c r="M1"/>
      <c r="N1"/>
      <c r="O1"/>
      <c r="P1"/>
      <c r="Q1"/>
      <c r="R1"/>
    </row>
    <row r="2" spans="1:18" ht="24" customHeight="1" x14ac:dyDescent="0.15">
      <c r="A2" s="13" t="s">
        <v>276</v>
      </c>
      <c r="B2" s="13"/>
      <c r="C2" s="13"/>
      <c r="D2" s="14"/>
      <c r="E2" s="14"/>
      <c r="F2" s="14"/>
      <c r="G2" s="14"/>
      <c r="H2" s="14"/>
      <c r="I2" s="14"/>
      <c r="J2" s="14"/>
      <c r="K2" s="14"/>
      <c r="L2"/>
      <c r="M2"/>
      <c r="N2"/>
      <c r="O2"/>
      <c r="P2"/>
      <c r="Q2"/>
      <c r="R2"/>
    </row>
    <row r="3" spans="1:18" ht="24" customHeight="1" x14ac:dyDescent="0.15">
      <c r="A3" s="13"/>
      <c r="B3" s="13" t="s">
        <v>287</v>
      </c>
      <c r="C3" s="13"/>
      <c r="D3" s="14"/>
      <c r="E3" s="14"/>
      <c r="F3" s="14"/>
      <c r="G3" s="14"/>
      <c r="H3" s="14"/>
      <c r="I3" s="14"/>
      <c r="J3" s="14"/>
      <c r="K3" s="14"/>
      <c r="L3"/>
      <c r="M3"/>
      <c r="N3"/>
      <c r="O3"/>
      <c r="P3"/>
      <c r="Q3"/>
      <c r="R3"/>
    </row>
    <row r="4" spans="1:18" x14ac:dyDescent="0.15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  <c r="L4"/>
      <c r="M4"/>
      <c r="N4"/>
      <c r="O4"/>
      <c r="P4"/>
      <c r="Q4"/>
      <c r="R4"/>
    </row>
    <row r="5" spans="1:18" s="9" customFormat="1" ht="18" customHeight="1" x14ac:dyDescent="0.15">
      <c r="A5" s="80"/>
      <c r="B5" s="13" t="s">
        <v>290</v>
      </c>
      <c r="C5" s="80"/>
      <c r="D5" s="80"/>
      <c r="E5" s="80"/>
      <c r="F5" s="80"/>
      <c r="G5" s="13" t="s">
        <v>291</v>
      </c>
      <c r="H5" s="80"/>
      <c r="I5" s="80"/>
      <c r="J5" s="80"/>
      <c r="K5" s="80"/>
    </row>
    <row r="6" spans="1:18" s="9" customFormat="1" ht="17.25" customHeight="1" x14ac:dyDescent="0.15">
      <c r="A6" s="82"/>
      <c r="B6" s="311" t="s">
        <v>496</v>
      </c>
      <c r="C6" s="81" t="s">
        <v>272</v>
      </c>
      <c r="D6" s="106">
        <f ca="1">AVERAGE('3.グラフデータ'!D200:H200)</f>
        <v>5.2</v>
      </c>
      <c r="E6" s="309" t="str">
        <f>'3.グラフデータ'!AD200</f>
        <v>年度により増減</v>
      </c>
      <c r="F6" s="79"/>
      <c r="G6" s="311" t="s">
        <v>496</v>
      </c>
      <c r="H6" s="81" t="s">
        <v>272</v>
      </c>
      <c r="I6" s="106">
        <f ca="1">AVERAGE('3.グラフデータ'!D207:H207)</f>
        <v>21</v>
      </c>
      <c r="J6" s="309" t="str">
        <f>'3.グラフデータ'!AD207</f>
        <v>年度により増減</v>
      </c>
      <c r="K6" s="79"/>
    </row>
    <row r="7" spans="1:18" s="9" customFormat="1" ht="17.25" customHeight="1" x14ac:dyDescent="0.15">
      <c r="A7" s="82"/>
      <c r="B7" s="312"/>
      <c r="C7" s="83" t="s">
        <v>274</v>
      </c>
      <c r="D7" s="103">
        <f ca="1">'3.グラフデータ'!H200-'3.グラフデータ'!D200</f>
        <v>-6</v>
      </c>
      <c r="E7" s="310"/>
      <c r="F7" s="79"/>
      <c r="G7" s="312"/>
      <c r="H7" s="83" t="s">
        <v>274</v>
      </c>
      <c r="I7" s="103">
        <f ca="1">'3.グラフデータ'!H207-'3.グラフデータ'!D207</f>
        <v>-9</v>
      </c>
      <c r="J7" s="310"/>
      <c r="K7" s="79"/>
    </row>
    <row r="8" spans="1:18" s="9" customFormat="1" ht="17.25" customHeight="1" x14ac:dyDescent="0.15">
      <c r="A8" s="82"/>
      <c r="B8" s="313" t="s">
        <v>497</v>
      </c>
      <c r="C8" s="81" t="s">
        <v>272</v>
      </c>
      <c r="D8" s="84">
        <f ca="1">AVERAGE('3.グラフデータ'!D201:H201)</f>
        <v>0.16160000000000002</v>
      </c>
      <c r="E8" s="309" t="str">
        <f>'3.グラフデータ'!AD201</f>
        <v>年度により増減</v>
      </c>
      <c r="F8" s="79"/>
      <c r="G8" s="313" t="s">
        <v>497</v>
      </c>
      <c r="H8" s="81" t="s">
        <v>272</v>
      </c>
      <c r="I8" s="84">
        <f ca="1">AVERAGE('3.グラフデータ'!D208:H208)</f>
        <v>0.31259999999999999</v>
      </c>
      <c r="J8" s="309" t="str">
        <f>'3.グラフデータ'!AD208</f>
        <v>最新年度のみ増加</v>
      </c>
      <c r="K8" s="79"/>
    </row>
    <row r="9" spans="1:18" s="9" customFormat="1" ht="17.25" customHeight="1" x14ac:dyDescent="0.15">
      <c r="A9" s="82"/>
      <c r="B9" s="314"/>
      <c r="C9" s="83" t="s">
        <v>274</v>
      </c>
      <c r="D9" s="85">
        <f ca="1">'3.グラフデータ'!H201-'3.グラフデータ'!D201</f>
        <v>0.15</v>
      </c>
      <c r="E9" s="310"/>
      <c r="F9" s="79"/>
      <c r="G9" s="314"/>
      <c r="H9" s="83" t="s">
        <v>274</v>
      </c>
      <c r="I9" s="85">
        <f ca="1">'3.グラフデータ'!H208-'3.グラフデータ'!D208</f>
        <v>-8.7000000000000022E-2</v>
      </c>
      <c r="J9" s="310"/>
      <c r="K9" s="79"/>
    </row>
    <row r="10" spans="1:18" s="9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8" s="9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8" s="9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8" s="9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8" s="9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8" s="9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8" s="9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2" s="9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2" s="9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2" s="9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2" s="9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2" s="9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2" s="9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2" s="9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2" s="9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2" s="9" customFormat="1" ht="18.75" customHeight="1" x14ac:dyDescent="0.15">
      <c r="A25" s="80"/>
      <c r="B25" s="13" t="s">
        <v>292</v>
      </c>
      <c r="C25" s="80"/>
      <c r="D25" s="80"/>
      <c r="E25" s="80"/>
      <c r="F25" s="80"/>
      <c r="G25" s="78"/>
      <c r="H25" s="78"/>
      <c r="I25" s="78"/>
      <c r="J25" s="78"/>
      <c r="K25" s="78"/>
    </row>
    <row r="26" spans="1:12" s="9" customFormat="1" ht="17.25" customHeight="1" x14ac:dyDescent="0.15">
      <c r="A26" s="82"/>
      <c r="B26" s="311" t="s">
        <v>496</v>
      </c>
      <c r="C26" s="81" t="s">
        <v>272</v>
      </c>
      <c r="D26" s="106">
        <f ca="1">AVERAGE('3.グラフデータ'!D214:H214)</f>
        <v>2.4</v>
      </c>
      <c r="E26" s="309" t="str">
        <f>'3.グラフデータ'!AD214</f>
        <v>年度により増減</v>
      </c>
      <c r="F26" s="79"/>
      <c r="G26" s="78"/>
      <c r="H26" s="78"/>
      <c r="I26" s="78"/>
      <c r="J26" s="78"/>
      <c r="K26" s="78"/>
    </row>
    <row r="27" spans="1:12" s="9" customFormat="1" ht="17.25" customHeight="1" x14ac:dyDescent="0.15">
      <c r="A27" s="82"/>
      <c r="B27" s="312"/>
      <c r="C27" s="83" t="s">
        <v>274</v>
      </c>
      <c r="D27" s="103">
        <f ca="1">'3.グラフデータ'!H214-'3.グラフデータ'!D214</f>
        <v>-2</v>
      </c>
      <c r="E27" s="310"/>
      <c r="F27" s="79"/>
      <c r="G27" s="78"/>
      <c r="H27" s="78"/>
      <c r="I27" s="78"/>
      <c r="J27" s="78"/>
      <c r="K27" s="78"/>
      <c r="L27"/>
    </row>
    <row r="28" spans="1:12" s="9" customFormat="1" ht="17.25" customHeight="1" x14ac:dyDescent="0.15">
      <c r="A28" s="82"/>
      <c r="B28" s="313" t="s">
        <v>497</v>
      </c>
      <c r="C28" s="81" t="s">
        <v>272</v>
      </c>
      <c r="D28" s="84">
        <f ca="1">AVERAGE('3.グラフデータ'!D215:H215)</f>
        <v>0.33340000000000003</v>
      </c>
      <c r="E28" s="309" t="str">
        <f>'3.グラフデータ'!AD215</f>
        <v>年度により増減</v>
      </c>
      <c r="F28" s="79"/>
      <c r="G28" s="78"/>
      <c r="H28" s="78"/>
      <c r="I28" s="78"/>
      <c r="J28" s="78"/>
      <c r="K28" s="78"/>
      <c r="L28"/>
    </row>
    <row r="29" spans="1:12" s="9" customFormat="1" ht="17.25" customHeight="1" x14ac:dyDescent="0.15">
      <c r="A29" s="82"/>
      <c r="B29" s="314"/>
      <c r="C29" s="83" t="s">
        <v>274</v>
      </c>
      <c r="D29" s="85">
        <f ca="1">'3.グラフデータ'!H215-'3.グラフデータ'!D215</f>
        <v>0</v>
      </c>
      <c r="E29" s="310"/>
      <c r="F29" s="79"/>
      <c r="G29" s="78"/>
      <c r="H29" s="78"/>
      <c r="I29" s="78"/>
      <c r="J29" s="78"/>
      <c r="K29" s="78"/>
      <c r="L29"/>
    </row>
    <row r="30" spans="1:12" s="9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/>
    </row>
    <row r="31" spans="1:12" s="9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/>
    </row>
    <row r="32" spans="1:12" s="9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/>
    </row>
    <row r="33" spans="1:12" s="9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/>
    </row>
    <row r="34" spans="1:12" s="9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/>
    </row>
    <row r="35" spans="1:12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2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2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2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2" s="9" customFormat="1" ht="32.25" customHeight="1" x14ac:dyDescent="0.15">
      <c r="A39" s="78"/>
      <c r="B39" s="78"/>
      <c r="C39" s="78"/>
      <c r="D39" s="78"/>
      <c r="E39" s="78"/>
      <c r="F39" s="78"/>
      <c r="G39"/>
      <c r="H39"/>
      <c r="I39"/>
      <c r="J39"/>
      <c r="K39"/>
    </row>
    <row r="40" spans="1:12" s="9" customFormat="1" ht="18" customHeight="1" x14ac:dyDescent="0.15">
      <c r="A40" s="78"/>
      <c r="B40" s="78"/>
      <c r="C40" s="78"/>
      <c r="D40" s="78"/>
      <c r="E40" s="78"/>
      <c r="F40" s="78"/>
      <c r="G40"/>
      <c r="H40"/>
      <c r="I40"/>
      <c r="J40"/>
      <c r="K40"/>
    </row>
    <row r="41" spans="1:12" s="9" customFormat="1" x14ac:dyDescent="0.15">
      <c r="A41" s="78"/>
      <c r="B41" s="78"/>
      <c r="C41" s="78"/>
      <c r="D41" s="78"/>
      <c r="E41" s="78"/>
      <c r="F41" s="78"/>
      <c r="G41"/>
      <c r="H41"/>
      <c r="I41"/>
      <c r="J41"/>
      <c r="K41"/>
    </row>
    <row r="42" spans="1:12" s="9" customFormat="1" x14ac:dyDescent="0.15">
      <c r="A42" s="78"/>
      <c r="B42" s="78"/>
      <c r="C42" s="78"/>
      <c r="D42" s="78"/>
      <c r="E42" s="78"/>
      <c r="F42" s="78"/>
      <c r="G42"/>
      <c r="H42"/>
      <c r="I42"/>
      <c r="J42"/>
      <c r="K42"/>
    </row>
    <row r="43" spans="1:12" s="9" customFormat="1" x14ac:dyDescent="0.15">
      <c r="A43" s="78"/>
      <c r="B43" s="78"/>
      <c r="C43" s="78"/>
      <c r="D43" s="78"/>
      <c r="E43" s="78"/>
      <c r="F43" s="78"/>
      <c r="G43"/>
      <c r="H43"/>
      <c r="I43"/>
      <c r="J43"/>
      <c r="K43"/>
    </row>
    <row r="44" spans="1:12" s="9" customFormat="1" x14ac:dyDescent="0.15">
      <c r="A44" s="78"/>
      <c r="B44" s="78"/>
      <c r="C44" s="78"/>
      <c r="D44" s="78"/>
      <c r="E44" s="78"/>
      <c r="F44" s="78"/>
      <c r="G44"/>
      <c r="H44"/>
      <c r="I44"/>
      <c r="J44"/>
      <c r="K44"/>
    </row>
    <row r="45" spans="1:12" s="9" customFormat="1" x14ac:dyDescent="0.15">
      <c r="A45" s="78"/>
      <c r="B45" s="78"/>
      <c r="C45" s="78"/>
      <c r="D45" s="78"/>
      <c r="E45" s="78"/>
      <c r="F45" s="78"/>
      <c r="G45"/>
      <c r="H45"/>
      <c r="I45"/>
      <c r="J45"/>
      <c r="K45"/>
    </row>
    <row r="46" spans="1:12" s="9" customFormat="1" x14ac:dyDescent="0.15">
      <c r="A46" s="78"/>
      <c r="B46" s="78"/>
      <c r="C46" s="78"/>
      <c r="D46" s="78"/>
      <c r="E46" s="78"/>
      <c r="F46" s="78"/>
      <c r="G46"/>
      <c r="H46"/>
      <c r="I46"/>
      <c r="J46"/>
      <c r="K46"/>
    </row>
    <row r="47" spans="1:12" s="9" customFormat="1" x14ac:dyDescent="0.15">
      <c r="A47" s="78"/>
      <c r="B47" s="78"/>
      <c r="C47" s="78"/>
      <c r="D47" s="78"/>
      <c r="E47" s="78"/>
      <c r="F47" s="78"/>
      <c r="G47"/>
      <c r="H47"/>
      <c r="I47"/>
      <c r="J47"/>
      <c r="K47"/>
    </row>
    <row r="48" spans="1:12" s="9" customFormat="1" x14ac:dyDescent="0.15">
      <c r="A48" s="78"/>
      <c r="B48" s="78"/>
      <c r="C48" s="78"/>
      <c r="D48" s="78"/>
      <c r="E48" s="78"/>
      <c r="F48" s="78"/>
      <c r="G48"/>
      <c r="H48"/>
      <c r="I48"/>
      <c r="J48"/>
      <c r="K48"/>
    </row>
    <row r="49" spans="1:11" s="9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9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9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9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9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9" customForma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9" customFormat="1" x14ac:dyDescent="0.15">
      <c r="A55"/>
      <c r="B55"/>
      <c r="C55"/>
      <c r="D55"/>
      <c r="E55"/>
      <c r="F55"/>
      <c r="G55"/>
      <c r="H55"/>
      <c r="I55"/>
      <c r="J55"/>
      <c r="K55"/>
    </row>
    <row r="56" spans="1:11" ht="9" customHeight="1" x14ac:dyDescent="0.15"/>
    <row r="58" spans="1:11" ht="18" customHeight="1" x14ac:dyDescent="0.15"/>
    <row r="86" ht="18" customHeight="1" x14ac:dyDescent="0.15"/>
    <row r="109" ht="9" customHeight="1" x14ac:dyDescent="0.15"/>
    <row r="111" ht="18" customHeight="1" x14ac:dyDescent="0.15"/>
    <row r="138" ht="18" customHeight="1" x14ac:dyDescent="0.15"/>
  </sheetData>
  <mergeCells count="12">
    <mergeCell ref="E28:E29"/>
    <mergeCell ref="B6:B7"/>
    <mergeCell ref="E6:E7"/>
    <mergeCell ref="G6:G7"/>
    <mergeCell ref="J6:J7"/>
    <mergeCell ref="B8:B9"/>
    <mergeCell ref="E8:E9"/>
    <mergeCell ref="G8:G9"/>
    <mergeCell ref="J8:J9"/>
    <mergeCell ref="B26:B27"/>
    <mergeCell ref="E26:E27"/>
    <mergeCell ref="B28:B29"/>
  </mergeCells>
  <phoneticPr fontId="1"/>
  <conditionalFormatting sqref="K6:K9">
    <cfRule type="containsText" dxfId="171" priority="241" operator="containsText" text="無し">
      <formula>NOT(ISERROR(SEARCH("無し",K6)))</formula>
    </cfRule>
    <cfRule type="containsText" dxfId="170" priority="242" operator="containsText" text="変動">
      <formula>NOT(ISERROR(SEARCH("変動",K6)))</formula>
    </cfRule>
    <cfRule type="containsText" dxfId="169" priority="243" operator="containsText" text="減少">
      <formula>NOT(ISERROR(SEARCH("減少",K6)))</formula>
    </cfRule>
    <cfRule type="containsText" dxfId="168" priority="244" operator="containsText" text="増加">
      <formula>NOT(ISERROR(SEARCH("増加",K6)))</formula>
    </cfRule>
    <cfRule type="containsText" dxfId="167" priority="245" operator="containsText" text="安定">
      <formula>NOT(ISERROR(SEARCH("安定",K6)))</formula>
    </cfRule>
  </conditionalFormatting>
  <conditionalFormatting sqref="F6:F9 F26:F29">
    <cfRule type="containsText" dxfId="166" priority="236" operator="containsText" text="無し">
      <formula>NOT(ISERROR(SEARCH("無し",F6)))</formula>
    </cfRule>
    <cfRule type="containsText" dxfId="165" priority="237" operator="containsText" text="変動">
      <formula>NOT(ISERROR(SEARCH("変動",F6)))</formula>
    </cfRule>
    <cfRule type="containsText" dxfId="164" priority="238" operator="containsText" text="減少">
      <formula>NOT(ISERROR(SEARCH("減少",F6)))</formula>
    </cfRule>
    <cfRule type="containsText" dxfId="163" priority="239" operator="containsText" text="増加">
      <formula>NOT(ISERROR(SEARCH("増加",F6)))</formula>
    </cfRule>
    <cfRule type="containsText" dxfId="162" priority="240" operator="containsText" text="安定">
      <formula>NOT(ISERROR(SEARCH("安定",F6)))</formula>
    </cfRule>
  </conditionalFormatting>
  <conditionalFormatting sqref="E6 E8">
    <cfRule type="containsText" dxfId="161" priority="27" operator="containsText" text="―">
      <formula>NOT(ISERROR(SEARCH("―",E6)))</formula>
    </cfRule>
    <cfRule type="containsText" dxfId="160" priority="28" operator="containsText" text="隔年で">
      <formula>NOT(ISERROR(SEARCH("隔年で",E6)))</formula>
    </cfRule>
    <cfRule type="containsText" dxfId="159" priority="29" operator="containsText" text="年度により">
      <formula>NOT(ISERROR(SEARCH("年度により",E6)))</formula>
    </cfRule>
    <cfRule type="containsText" dxfId="158" priority="30" operator="containsText" text="減少傾向">
      <formula>NOT(ISERROR(SEARCH("減少傾向",E6)))</formula>
    </cfRule>
    <cfRule type="containsText" dxfId="157" priority="31" operator="containsText" text="増加傾向">
      <formula>NOT(ISERROR(SEARCH("増加傾向",E6)))</formula>
    </cfRule>
    <cfRule type="containsText" dxfId="156" priority="32" operator="containsText" text="同程度">
      <formula>NOT(ISERROR(SEARCH("同程度",E6)))</formula>
    </cfRule>
  </conditionalFormatting>
  <conditionalFormatting sqref="E6:E9">
    <cfRule type="containsText" dxfId="155" priority="25" operator="containsText" text="最新年度のみ減少">
      <formula>NOT(ISERROR(SEARCH("最新年度のみ減少",E6)))</formula>
    </cfRule>
    <cfRule type="containsText" dxfId="154" priority="26" operator="containsText" text="最新年度のみ増加">
      <formula>NOT(ISERROR(SEARCH("最新年度のみ増加",E6)))</formula>
    </cfRule>
  </conditionalFormatting>
  <conditionalFormatting sqref="E26:E29">
    <cfRule type="containsText" dxfId="153" priority="1" operator="containsText" text="最新年度のみ減少">
      <formula>NOT(ISERROR(SEARCH("最新年度のみ減少",E26)))</formula>
    </cfRule>
    <cfRule type="containsText" dxfId="152" priority="2" operator="containsText" text="最新年度のみ増加">
      <formula>NOT(ISERROR(SEARCH("最新年度のみ増加",E26)))</formula>
    </cfRule>
  </conditionalFormatting>
  <conditionalFormatting sqref="J6 J8">
    <cfRule type="containsText" dxfId="151" priority="11" operator="containsText" text="―">
      <formula>NOT(ISERROR(SEARCH("―",J6)))</formula>
    </cfRule>
    <cfRule type="containsText" dxfId="150" priority="12" operator="containsText" text="隔年で">
      <formula>NOT(ISERROR(SEARCH("隔年で",J6)))</formula>
    </cfRule>
    <cfRule type="containsText" dxfId="149" priority="13" operator="containsText" text="年度により">
      <formula>NOT(ISERROR(SEARCH("年度により",J6)))</formula>
    </cfRule>
    <cfRule type="containsText" dxfId="148" priority="14" operator="containsText" text="減少傾向">
      <formula>NOT(ISERROR(SEARCH("減少傾向",J6)))</formula>
    </cfRule>
    <cfRule type="containsText" dxfId="147" priority="15" operator="containsText" text="増加傾向">
      <formula>NOT(ISERROR(SEARCH("増加傾向",J6)))</formula>
    </cfRule>
    <cfRule type="containsText" dxfId="146" priority="16" operator="containsText" text="同程度">
      <formula>NOT(ISERROR(SEARCH("同程度",J6)))</formula>
    </cfRule>
  </conditionalFormatting>
  <conditionalFormatting sqref="J6:J9">
    <cfRule type="containsText" dxfId="145" priority="9" operator="containsText" text="最新年度のみ減少">
      <formula>NOT(ISERROR(SEARCH("最新年度のみ減少",J6)))</formula>
    </cfRule>
    <cfRule type="containsText" dxfId="144" priority="10" operator="containsText" text="最新年度のみ増加">
      <formula>NOT(ISERROR(SEARCH("最新年度のみ増加",J6)))</formula>
    </cfRule>
  </conditionalFormatting>
  <conditionalFormatting sqref="E26 E28">
    <cfRule type="containsText" dxfId="143" priority="3" operator="containsText" text="―">
      <formula>NOT(ISERROR(SEARCH("―",E26)))</formula>
    </cfRule>
    <cfRule type="containsText" dxfId="142" priority="4" operator="containsText" text="隔年で">
      <formula>NOT(ISERROR(SEARCH("隔年で",E26)))</formula>
    </cfRule>
    <cfRule type="containsText" dxfId="141" priority="5" operator="containsText" text="年度により">
      <formula>NOT(ISERROR(SEARCH("年度により",E26)))</formula>
    </cfRule>
    <cfRule type="containsText" dxfId="140" priority="6" operator="containsText" text="減少傾向">
      <formula>NOT(ISERROR(SEARCH("減少傾向",E26)))</formula>
    </cfRule>
    <cfRule type="containsText" dxfId="139" priority="7" operator="containsText" text="増加傾向">
      <formula>NOT(ISERROR(SEARCH("増加傾向",E26)))</formula>
    </cfRule>
    <cfRule type="containsText" dxfId="138" priority="8" operator="containsText" text="同程度">
      <formula>NOT(ISERROR(SEARCH("同程度",E26)))</formula>
    </cfRule>
  </conditionalFormatting>
  <dataValidations count="2">
    <dataValidation type="list" allowBlank="1" showInputMessage="1" showErrorMessage="1" sqref="J9 J7 E27 E29" xr:uid="{00000000-0002-0000-0900-000000000000}">
      <formula1>$BM$2:$BM$7</formula1>
    </dataValidation>
    <dataValidation type="list" allowBlank="1" showInputMessage="1" showErrorMessage="1" sqref="E9" xr:uid="{00000000-0002-0000-0900-000001000000}">
      <formula1>$AD$2:$AD$9</formula1>
    </dataValidation>
  </dataValidations>
  <hyperlinks>
    <hyperlink ref="L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2000000}">
          <x14:formula1>
            <xm:f>'3.グラフデータ'!$AI$2:$AI$9</xm:f>
          </x14:formula1>
          <xm:sqref>E7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R56"/>
  <sheetViews>
    <sheetView showOutlineSymbols="0" showWhiteSpace="0" workbookViewId="0">
      <selection activeCell="L1" sqref="L1"/>
    </sheetView>
  </sheetViews>
  <sheetFormatPr defaultRowHeight="13.5" x14ac:dyDescent="0.15"/>
  <cols>
    <col min="1" max="1" width="0.625" style="14" customWidth="1"/>
    <col min="2" max="2" width="11.625" style="14" customWidth="1"/>
    <col min="3" max="3" width="11.25" style="14" customWidth="1"/>
    <col min="4" max="4" width="10" style="14" customWidth="1"/>
    <col min="5" max="5" width="12" style="14" customWidth="1"/>
    <col min="6" max="6" width="2.875" style="14" customWidth="1"/>
    <col min="7" max="7" width="11.625" style="14" customWidth="1"/>
    <col min="8" max="8" width="11.25" style="14" customWidth="1"/>
    <col min="9" max="9" width="10" style="14" customWidth="1"/>
    <col min="10" max="10" width="12" style="14" customWidth="1"/>
    <col min="11" max="11" width="0.625" style="14" customWidth="1"/>
    <col min="12" max="12" width="20.5" style="9" bestFit="1" customWidth="1"/>
    <col min="13" max="17" width="10.75" style="9" bestFit="1" customWidth="1"/>
    <col min="18" max="18" width="9" style="9"/>
  </cols>
  <sheetData>
    <row r="1" spans="1:18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L1" s="76" t="s">
        <v>265</v>
      </c>
    </row>
    <row r="2" spans="1:18" ht="24" customHeight="1" x14ac:dyDescent="0.15">
      <c r="A2" s="3" t="s">
        <v>277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 s="3"/>
      <c r="B3" s="3" t="s">
        <v>278</v>
      </c>
      <c r="C3" s="3"/>
      <c r="D3"/>
      <c r="E3"/>
      <c r="F3"/>
      <c r="G3"/>
      <c r="H3"/>
      <c r="I3"/>
      <c r="J3"/>
    </row>
    <row r="4" spans="1:18" x14ac:dyDescent="0.15">
      <c r="A4" s="3"/>
      <c r="B4" s="12"/>
      <c r="C4" s="12"/>
      <c r="D4" s="12"/>
      <c r="E4" s="12"/>
      <c r="F4" s="12"/>
      <c r="G4" s="12"/>
      <c r="H4" s="12"/>
      <c r="I4" s="12"/>
      <c r="J4" s="12"/>
    </row>
    <row r="5" spans="1:18" ht="18" customHeight="1" x14ac:dyDescent="0.15">
      <c r="B5" s="13" t="s">
        <v>2</v>
      </c>
      <c r="C5" s="7"/>
      <c r="D5" s="7"/>
      <c r="E5" s="7"/>
      <c r="F5" s="7"/>
      <c r="G5" s="7"/>
      <c r="H5" s="7"/>
      <c r="I5" s="7"/>
      <c r="J5" s="7"/>
      <c r="L5"/>
      <c r="M5"/>
      <c r="N5"/>
      <c r="O5"/>
      <c r="P5"/>
      <c r="Q5"/>
      <c r="R5"/>
    </row>
    <row r="6" spans="1:18" s="9" customFormat="1" ht="17.25" customHeight="1" x14ac:dyDescent="0.15">
      <c r="A6" s="82"/>
      <c r="B6" s="311" t="s">
        <v>496</v>
      </c>
      <c r="C6" s="81" t="s">
        <v>272</v>
      </c>
      <c r="D6" s="86">
        <f>AVERAGE('3.グラフデータ'!D223:H223)</f>
        <v>12.8</v>
      </c>
      <c r="E6" s="309" t="str">
        <f>'3.グラフデータ'!AD223</f>
        <v>隔年で増減</v>
      </c>
      <c r="F6" s="79"/>
      <c r="G6" s="313" t="s">
        <v>497</v>
      </c>
      <c r="H6" s="81" t="s">
        <v>272</v>
      </c>
      <c r="I6" s="99">
        <f>AVERAGE('3.グラフデータ'!D224:H224)</f>
        <v>0.50280000000000002</v>
      </c>
      <c r="J6" s="309" t="str">
        <f>'3.グラフデータ'!AD224</f>
        <v>最新年度のみ増加</v>
      </c>
      <c r="K6" s="14"/>
    </row>
    <row r="7" spans="1:18" s="9" customFormat="1" ht="17.25" customHeight="1" x14ac:dyDescent="0.15">
      <c r="A7" s="82"/>
      <c r="B7" s="312"/>
      <c r="C7" s="83" t="s">
        <v>274</v>
      </c>
      <c r="D7" s="96">
        <f>'3.グラフデータ'!H223-'3.グラフデータ'!D223</f>
        <v>0</v>
      </c>
      <c r="E7" s="310"/>
      <c r="F7" s="79"/>
      <c r="G7" s="314"/>
      <c r="H7" s="83" t="s">
        <v>274</v>
      </c>
      <c r="I7" s="85">
        <f>'3.グラフデータ'!H224-'3.グラフデータ'!D224</f>
        <v>0</v>
      </c>
      <c r="J7" s="310"/>
      <c r="K7" s="14"/>
    </row>
    <row r="8" spans="1:18" ht="18.7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8" ht="18.7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8" ht="18.7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8" ht="18.7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8" ht="18.7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8" ht="18.7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8" ht="18.7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8" ht="18.7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8" ht="18.7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8" ht="18.7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8" ht="18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8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8" ht="18.7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8" ht="18.7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8" ht="18.75" customHeight="1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8" ht="18.75" customHeight="1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8" ht="9" customHeight="1" x14ac:dyDescent="0.15">
      <c r="A24" s="7"/>
      <c r="B24" s="17"/>
      <c r="C24" s="7"/>
      <c r="D24" s="7"/>
      <c r="E24" s="7"/>
      <c r="F24" s="7"/>
      <c r="G24" s="7"/>
      <c r="H24" s="7"/>
      <c r="I24" s="7"/>
      <c r="J24" s="7"/>
    </row>
    <row r="25" spans="1:18" ht="18" customHeight="1" x14ac:dyDescent="0.15">
      <c r="B25" s="13" t="s">
        <v>266</v>
      </c>
      <c r="C25" s="7"/>
      <c r="D25" s="7"/>
      <c r="E25" s="7"/>
      <c r="F25" s="7"/>
      <c r="G25" s="7"/>
      <c r="H25" s="7"/>
      <c r="I25" s="7"/>
      <c r="J25" s="7"/>
      <c r="L25"/>
      <c r="M25"/>
      <c r="N25"/>
      <c r="O25"/>
      <c r="P25"/>
      <c r="Q25"/>
      <c r="R25"/>
    </row>
    <row r="26" spans="1:18" s="9" customFormat="1" ht="17.25" customHeight="1" x14ac:dyDescent="0.15">
      <c r="A26" s="82"/>
      <c r="B26" s="311" t="s">
        <v>496</v>
      </c>
      <c r="C26" s="81" t="s">
        <v>272</v>
      </c>
      <c r="D26" s="102">
        <f>AVERAGE('3.グラフデータ'!D230:H230)</f>
        <v>7953.2</v>
      </c>
      <c r="E26" s="309" t="str">
        <f>'3.グラフデータ'!AD230</f>
        <v>増加傾向⤴</v>
      </c>
      <c r="F26" s="79"/>
      <c r="G26" s="313" t="s">
        <v>497</v>
      </c>
      <c r="H26" s="81" t="s">
        <v>272</v>
      </c>
      <c r="I26" s="99">
        <f>AVERAGE('3.グラフデータ'!D231:H231)</f>
        <v>0.35199999999999998</v>
      </c>
      <c r="J26" s="309" t="str">
        <f>'3.グラフデータ'!AD231</f>
        <v>同程度で推移</v>
      </c>
      <c r="K26" s="14"/>
    </row>
    <row r="27" spans="1:18" s="9" customFormat="1" ht="17.25" customHeight="1" x14ac:dyDescent="0.15">
      <c r="A27" s="82"/>
      <c r="B27" s="312"/>
      <c r="C27" s="83" t="s">
        <v>274</v>
      </c>
      <c r="D27" s="103">
        <f>'3.グラフデータ'!H230-'3.グラフデータ'!D230</f>
        <v>1868</v>
      </c>
      <c r="E27" s="310"/>
      <c r="F27" s="79"/>
      <c r="G27" s="314"/>
      <c r="H27" s="83" t="s">
        <v>274</v>
      </c>
      <c r="I27" s="85">
        <f>'3.グラフデータ'!H231-'3.グラフデータ'!D231</f>
        <v>9.000000000000008E-3</v>
      </c>
      <c r="J27" s="310"/>
      <c r="K27" s="14"/>
    </row>
    <row r="28" spans="1:18" ht="18.7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8" ht="18.7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8" ht="18.7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8" ht="18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8" ht="18.7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8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8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8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8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8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18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ht="18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ht="18.7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ht="18.7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ht="18.7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ht="18.7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ht="8.25" customHeight="1" x14ac:dyDescent="0.15">
      <c r="A44"/>
      <c r="B44"/>
      <c r="C44"/>
      <c r="D44"/>
      <c r="E44"/>
      <c r="F44"/>
      <c r="G44"/>
      <c r="H44"/>
      <c r="I44"/>
      <c r="J44"/>
    </row>
    <row r="45" spans="1:10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</row>
    <row r="46" spans="1:10" x14ac:dyDescent="0.15">
      <c r="A46" s="78"/>
      <c r="B46" s="78"/>
      <c r="C46" s="78"/>
      <c r="D46" s="78"/>
      <c r="E46" s="78"/>
      <c r="F46" s="78"/>
      <c r="G46" s="78"/>
      <c r="H46" s="78"/>
      <c r="I46" s="78"/>
      <c r="J46" s="78"/>
    </row>
    <row r="47" spans="1:10" x14ac:dyDescent="0.15">
      <c r="A47" s="78"/>
      <c r="B47" s="78"/>
      <c r="C47" s="78"/>
      <c r="D47" s="78"/>
      <c r="E47" s="78"/>
      <c r="F47" s="78"/>
      <c r="G47" s="78"/>
      <c r="H47" s="78"/>
      <c r="I47" s="78"/>
      <c r="J47" s="78"/>
    </row>
    <row r="48" spans="1:10" x14ac:dyDescent="0.15">
      <c r="A48" s="78"/>
      <c r="B48" s="78"/>
      <c r="C48" s="78"/>
      <c r="D48" s="78"/>
      <c r="E48" s="78"/>
      <c r="F48" s="78"/>
      <c r="G48" s="78"/>
      <c r="H48" s="78"/>
      <c r="I48" s="78"/>
      <c r="J48" s="78"/>
    </row>
    <row r="49" spans="1:11" x14ac:dyDescent="0.15">
      <c r="A49" s="78"/>
      <c r="B49" s="78"/>
      <c r="C49" s="78"/>
      <c r="D49" s="78"/>
      <c r="E49" s="78"/>
      <c r="F49" s="78"/>
      <c r="G49" s="78"/>
      <c r="H49" s="78"/>
      <c r="I49" s="78"/>
      <c r="J49" s="78"/>
    </row>
    <row r="50" spans="1:1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</row>
    <row r="51" spans="1:11" x14ac:dyDescent="0.15">
      <c r="A51" s="78"/>
      <c r="B51" s="78"/>
      <c r="C51" s="78"/>
      <c r="D51" s="78"/>
      <c r="E51" s="78"/>
      <c r="F51" s="78"/>
      <c r="G51" s="78"/>
      <c r="H51" s="78"/>
      <c r="I51" s="78"/>
      <c r="J51" s="78"/>
    </row>
    <row r="52" spans="1:11" x14ac:dyDescent="0.15">
      <c r="A52" s="78"/>
      <c r="B52" s="78"/>
      <c r="C52" s="78"/>
      <c r="D52" s="78"/>
      <c r="E52" s="78"/>
      <c r="F52" s="78"/>
      <c r="G52" s="78"/>
      <c r="H52" s="78"/>
      <c r="I52" s="78"/>
      <c r="J52" s="78"/>
    </row>
    <row r="53" spans="1:11" x14ac:dyDescent="0.15">
      <c r="A53" s="78"/>
      <c r="B53" s="78"/>
      <c r="C53" s="78"/>
      <c r="D53" s="78"/>
      <c r="E53" s="78"/>
      <c r="F53" s="78"/>
      <c r="G53" s="78"/>
      <c r="H53" s="78"/>
      <c r="I53" s="78"/>
      <c r="J53" s="78"/>
    </row>
    <row r="54" spans="1:11" x14ac:dyDescent="0.15">
      <c r="A54" s="78"/>
      <c r="B54" s="78"/>
      <c r="C54" s="78"/>
      <c r="D54" s="78"/>
      <c r="E54" s="78"/>
      <c r="F54" s="78"/>
      <c r="G54" s="78"/>
      <c r="H54" s="78"/>
      <c r="I54" s="78"/>
      <c r="J54" s="78"/>
    </row>
    <row r="55" spans="1:11" x14ac:dyDescent="0.1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x14ac:dyDescent="0.1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</sheetData>
  <mergeCells count="8">
    <mergeCell ref="J6:J7"/>
    <mergeCell ref="J26:J27"/>
    <mergeCell ref="B26:B27"/>
    <mergeCell ref="E26:E27"/>
    <mergeCell ref="G26:G27"/>
    <mergeCell ref="B6:B7"/>
    <mergeCell ref="E6:E7"/>
    <mergeCell ref="G6:G7"/>
  </mergeCells>
  <phoneticPr fontId="1"/>
  <conditionalFormatting sqref="E6:E7">
    <cfRule type="containsText" dxfId="137" priority="25" operator="containsText" text="最新年度のみ減少">
      <formula>NOT(ISERROR(SEARCH("最新年度のみ減少",E6)))</formula>
    </cfRule>
    <cfRule type="containsText" dxfId="136" priority="26" operator="containsText" text="最新年度のみ増加">
      <formula>NOT(ISERROR(SEARCH("最新年度のみ増加",E6)))</formula>
    </cfRule>
  </conditionalFormatting>
  <conditionalFormatting sqref="E6">
    <cfRule type="containsText" dxfId="135" priority="27" operator="containsText" text="―">
      <formula>NOT(ISERROR(SEARCH("―",E6)))</formula>
    </cfRule>
    <cfRule type="containsText" dxfId="134" priority="28" operator="containsText" text="隔年で">
      <formula>NOT(ISERROR(SEARCH("隔年で",E6)))</formula>
    </cfRule>
    <cfRule type="containsText" dxfId="133" priority="29" operator="containsText" text="年度により">
      <formula>NOT(ISERROR(SEARCH("年度により",E6)))</formula>
    </cfRule>
    <cfRule type="containsText" dxfId="132" priority="30" operator="containsText" text="減少傾向">
      <formula>NOT(ISERROR(SEARCH("減少傾向",E6)))</formula>
    </cfRule>
    <cfRule type="containsText" dxfId="131" priority="31" operator="containsText" text="増加傾向">
      <formula>NOT(ISERROR(SEARCH("増加傾向",E6)))</formula>
    </cfRule>
    <cfRule type="containsText" dxfId="130" priority="32" operator="containsText" text="同程度">
      <formula>NOT(ISERROR(SEARCH("同程度",E6)))</formula>
    </cfRule>
  </conditionalFormatting>
  <conditionalFormatting sqref="J6:J7">
    <cfRule type="containsText" dxfId="129" priority="17" operator="containsText" text="最新年度のみ減少">
      <formula>NOT(ISERROR(SEARCH("最新年度のみ減少",J6)))</formula>
    </cfRule>
    <cfRule type="containsText" dxfId="128" priority="18" operator="containsText" text="最新年度のみ増加">
      <formula>NOT(ISERROR(SEARCH("最新年度のみ増加",J6)))</formula>
    </cfRule>
  </conditionalFormatting>
  <conditionalFormatting sqref="J6">
    <cfRule type="containsText" dxfId="127" priority="19" operator="containsText" text="―">
      <formula>NOT(ISERROR(SEARCH("―",J6)))</formula>
    </cfRule>
    <cfRule type="containsText" dxfId="126" priority="20" operator="containsText" text="隔年で">
      <formula>NOT(ISERROR(SEARCH("隔年で",J6)))</formula>
    </cfRule>
    <cfRule type="containsText" dxfId="125" priority="21" operator="containsText" text="年度により">
      <formula>NOT(ISERROR(SEARCH("年度により",J6)))</formula>
    </cfRule>
    <cfRule type="containsText" dxfId="124" priority="22" operator="containsText" text="減少傾向">
      <formula>NOT(ISERROR(SEARCH("減少傾向",J6)))</formula>
    </cfRule>
    <cfRule type="containsText" dxfId="123" priority="23" operator="containsText" text="増加傾向">
      <formula>NOT(ISERROR(SEARCH("増加傾向",J6)))</formula>
    </cfRule>
    <cfRule type="containsText" dxfId="122" priority="24" operator="containsText" text="同程度">
      <formula>NOT(ISERROR(SEARCH("同程度",J6)))</formula>
    </cfRule>
  </conditionalFormatting>
  <conditionalFormatting sqref="E26:E27">
    <cfRule type="containsText" dxfId="121" priority="9" operator="containsText" text="最新年度のみ減少">
      <formula>NOT(ISERROR(SEARCH("最新年度のみ減少",E26)))</formula>
    </cfRule>
    <cfRule type="containsText" dxfId="120" priority="10" operator="containsText" text="最新年度のみ増加">
      <formula>NOT(ISERROR(SEARCH("最新年度のみ増加",E26)))</formula>
    </cfRule>
  </conditionalFormatting>
  <conditionalFormatting sqref="E26">
    <cfRule type="containsText" dxfId="119" priority="11" operator="containsText" text="―">
      <formula>NOT(ISERROR(SEARCH("―",E26)))</formula>
    </cfRule>
    <cfRule type="containsText" dxfId="118" priority="12" operator="containsText" text="隔年で">
      <formula>NOT(ISERROR(SEARCH("隔年で",E26)))</formula>
    </cfRule>
    <cfRule type="containsText" dxfId="117" priority="13" operator="containsText" text="年度により">
      <formula>NOT(ISERROR(SEARCH("年度により",E26)))</formula>
    </cfRule>
    <cfRule type="containsText" dxfId="116" priority="14" operator="containsText" text="減少傾向">
      <formula>NOT(ISERROR(SEARCH("減少傾向",E26)))</formula>
    </cfRule>
    <cfRule type="containsText" dxfId="115" priority="15" operator="containsText" text="増加傾向">
      <formula>NOT(ISERROR(SEARCH("増加傾向",E26)))</formula>
    </cfRule>
    <cfRule type="containsText" dxfId="114" priority="16" operator="containsText" text="同程度">
      <formula>NOT(ISERROR(SEARCH("同程度",E26)))</formula>
    </cfRule>
  </conditionalFormatting>
  <conditionalFormatting sqref="J26:J27">
    <cfRule type="containsText" dxfId="113" priority="1" operator="containsText" text="最新年度のみ減少">
      <formula>NOT(ISERROR(SEARCH("最新年度のみ減少",J26)))</formula>
    </cfRule>
    <cfRule type="containsText" dxfId="112" priority="2" operator="containsText" text="最新年度のみ増加">
      <formula>NOT(ISERROR(SEARCH("最新年度のみ増加",J26)))</formula>
    </cfRule>
  </conditionalFormatting>
  <conditionalFormatting sqref="J26">
    <cfRule type="containsText" dxfId="111" priority="3" operator="containsText" text="―">
      <formula>NOT(ISERROR(SEARCH("―",J26)))</formula>
    </cfRule>
    <cfRule type="containsText" dxfId="110" priority="4" operator="containsText" text="隔年で">
      <formula>NOT(ISERROR(SEARCH("隔年で",J26)))</formula>
    </cfRule>
    <cfRule type="containsText" dxfId="109" priority="5" operator="containsText" text="年度により">
      <formula>NOT(ISERROR(SEARCH("年度により",J26)))</formula>
    </cfRule>
    <cfRule type="containsText" dxfId="108" priority="6" operator="containsText" text="減少傾向">
      <formula>NOT(ISERROR(SEARCH("減少傾向",J26)))</formula>
    </cfRule>
    <cfRule type="containsText" dxfId="107" priority="7" operator="containsText" text="増加傾向">
      <formula>NOT(ISERROR(SEARCH("増加傾向",J26)))</formula>
    </cfRule>
    <cfRule type="containsText" dxfId="106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F6:F7" xr:uid="{00000000-0002-0000-0A00-000000000000}">
      <formula1>#REF!</formula1>
    </dataValidation>
    <dataValidation type="list" allowBlank="1" showInputMessage="1" showErrorMessage="1" sqref="F26:F27" xr:uid="{00000000-0002-0000-0A00-000001000000}">
      <formula1>$C$40:$C$41</formula1>
    </dataValidation>
  </dataValidations>
  <hyperlinks>
    <hyperlink ref="L1" location="目次!A1" display="目次に戻る" xr:uid="{00000000-0004-0000-0A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36"/>
  <sheetViews>
    <sheetView showOutlineSymbols="0" showWhiteSpace="0"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9" bestFit="1" customWidth="1"/>
    <col min="13" max="17" width="10.75" style="9" bestFit="1" customWidth="1"/>
    <col min="18" max="18" width="9" style="9"/>
  </cols>
  <sheetData>
    <row r="1" spans="1:12" ht="24" customHeight="1" thickBot="1" x14ac:dyDescent="0.2">
      <c r="A1" s="3" t="s">
        <v>506</v>
      </c>
      <c r="B1" s="3"/>
      <c r="C1" s="13"/>
      <c r="D1" s="14"/>
      <c r="E1" s="14"/>
      <c r="F1" s="14"/>
      <c r="G1" s="13"/>
      <c r="H1" s="14"/>
      <c r="I1" s="14"/>
      <c r="J1" s="14"/>
      <c r="K1" s="14"/>
      <c r="L1" s="76" t="s">
        <v>265</v>
      </c>
    </row>
    <row r="2" spans="1:12" ht="24" customHeight="1" x14ac:dyDescent="0.15">
      <c r="A2" s="3" t="s">
        <v>277</v>
      </c>
      <c r="B2" s="3"/>
      <c r="C2" s="13"/>
      <c r="D2" s="14"/>
      <c r="E2" s="14"/>
      <c r="F2" s="14"/>
      <c r="G2" s="14"/>
      <c r="H2" s="14"/>
      <c r="I2" s="14"/>
      <c r="J2" s="14"/>
      <c r="K2" s="14"/>
    </row>
    <row r="3" spans="1:12" ht="24" customHeight="1" x14ac:dyDescent="0.15">
      <c r="A3" s="3"/>
      <c r="B3" s="13" t="s">
        <v>295</v>
      </c>
      <c r="C3" s="13"/>
      <c r="D3" s="14"/>
      <c r="E3" s="14"/>
      <c r="F3" s="14"/>
      <c r="G3" s="14"/>
      <c r="H3" s="14"/>
      <c r="I3" s="14"/>
      <c r="J3" s="14"/>
      <c r="K3" s="14"/>
    </row>
    <row r="4" spans="1:12" x14ac:dyDescent="0.15">
      <c r="A4" s="13"/>
      <c r="B4" s="13"/>
      <c r="C4" s="13"/>
      <c r="D4" s="14"/>
      <c r="E4" s="14"/>
      <c r="F4" s="14"/>
      <c r="G4" s="14"/>
      <c r="H4" s="14"/>
      <c r="I4" s="14"/>
      <c r="J4" s="14"/>
      <c r="K4" s="14"/>
    </row>
    <row r="5" spans="1:12" s="9" customFormat="1" ht="18" customHeight="1" x14ac:dyDescent="0.15">
      <c r="A5" s="80"/>
      <c r="B5" s="13" t="s">
        <v>297</v>
      </c>
      <c r="C5" s="80"/>
      <c r="D5" s="80"/>
      <c r="E5" s="80"/>
      <c r="F5" s="80"/>
      <c r="G5" s="13"/>
      <c r="H5" s="80"/>
      <c r="I5" s="80"/>
      <c r="J5" s="80"/>
      <c r="K5" s="80"/>
    </row>
    <row r="6" spans="1:12" s="9" customFormat="1" ht="17.25" customHeight="1" x14ac:dyDescent="0.15">
      <c r="A6" s="82"/>
      <c r="B6" s="311" t="s">
        <v>496</v>
      </c>
      <c r="C6" s="81" t="s">
        <v>272</v>
      </c>
      <c r="D6" s="86">
        <f>AVERAGE('3.グラフデータ'!D237:H237)</f>
        <v>131.76</v>
      </c>
      <c r="E6" s="309" t="str">
        <f>'3.グラフデータ'!AD237</f>
        <v>増加傾向⤴</v>
      </c>
      <c r="F6" s="79"/>
      <c r="G6" s="313" t="s">
        <v>497</v>
      </c>
      <c r="H6" s="81" t="s">
        <v>272</v>
      </c>
      <c r="I6" s="99">
        <f>AVERAGE('3.グラフデータ'!D238:H238)</f>
        <v>0.35199999999999998</v>
      </c>
      <c r="J6" s="309" t="str">
        <f>'3.グラフデータ'!AD238</f>
        <v>同程度で推移</v>
      </c>
      <c r="K6" s="79"/>
    </row>
    <row r="7" spans="1:12" s="9" customFormat="1" ht="17.25" customHeight="1" x14ac:dyDescent="0.15">
      <c r="A7" s="82"/>
      <c r="B7" s="312"/>
      <c r="C7" s="83" t="s">
        <v>274</v>
      </c>
      <c r="D7" s="96">
        <f>'3.グラフデータ'!H237-'3.グラフデータ'!D237</f>
        <v>33.099999999999994</v>
      </c>
      <c r="E7" s="310"/>
      <c r="F7" s="79"/>
      <c r="G7" s="314"/>
      <c r="H7" s="83" t="s">
        <v>274</v>
      </c>
      <c r="I7" s="85">
        <f>'3.グラフデータ'!H238-'3.グラフデータ'!D238</f>
        <v>9.000000000000008E-3</v>
      </c>
      <c r="J7" s="310"/>
      <c r="K7" s="79"/>
    </row>
    <row r="8" spans="1:12" s="9" customFormat="1" x14ac:dyDescent="0.1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2" s="9" customFormat="1" ht="18.75" customHeight="1" x14ac:dyDescent="0.1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2" s="9" customFormat="1" ht="18.75" customHeight="1" x14ac:dyDescent="0.1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2" s="9" customFormat="1" ht="18.75" customHeight="1" x14ac:dyDescent="0.1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2" s="9" customFormat="1" ht="18.75" customHeight="1" x14ac:dyDescent="0.1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2" s="9" customFormat="1" ht="18.75" customHeight="1" x14ac:dyDescent="0.1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2" s="9" customFormat="1" ht="18.75" customHeight="1" x14ac:dyDescent="0.1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2" s="9" customFormat="1" ht="18.75" customHeight="1" x14ac:dyDescent="0.1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2" s="9" customFormat="1" ht="18.75" customHeight="1" x14ac:dyDescent="0.1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9" customFormat="1" ht="18.75" customHeight="1" x14ac:dyDescent="0.1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 s="9" customFormat="1" ht="18.75" customHeight="1" x14ac:dyDescent="0.1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 s="9" customFormat="1" ht="18.75" customHeight="1" x14ac:dyDescent="0.15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</row>
    <row r="20" spans="1:11" s="9" customFormat="1" ht="18.75" customHeight="1" x14ac:dyDescent="0.15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</row>
    <row r="21" spans="1:11" s="9" customFormat="1" ht="18.75" customHeight="1" x14ac:dyDescent="0.15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 s="9" customFormat="1" ht="18.75" customHeight="1" x14ac:dyDescent="0.1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</row>
    <row r="23" spans="1:11" s="9" customFormat="1" ht="18.75" customHeight="1" x14ac:dyDescent="0.15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9" customFormat="1" ht="9" customHeight="1" x14ac:dyDescent="0.15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 s="9" customFormat="1" ht="18.75" customHeight="1" x14ac:dyDescent="0.15">
      <c r="A25" s="80"/>
      <c r="B25" s="13" t="s">
        <v>323</v>
      </c>
      <c r="C25" s="80"/>
      <c r="D25" s="80"/>
      <c r="E25" s="80"/>
      <c r="F25" s="80"/>
      <c r="G25" s="13"/>
      <c r="H25" s="80"/>
      <c r="I25" s="80"/>
      <c r="J25" s="80"/>
      <c r="K25" s="80"/>
    </row>
    <row r="26" spans="1:11" s="9" customFormat="1" ht="17.25" customHeight="1" x14ac:dyDescent="0.15">
      <c r="A26" s="82"/>
      <c r="B26" s="311" t="s">
        <v>496</v>
      </c>
      <c r="C26" s="81" t="s">
        <v>272</v>
      </c>
      <c r="D26" s="86">
        <f>AVERAGE('3.グラフデータ'!D245:H245)</f>
        <v>34.96</v>
      </c>
      <c r="E26" s="309" t="str">
        <f>'3.グラフデータ'!AD245</f>
        <v>最新年度のみ減少</v>
      </c>
      <c r="F26" s="79"/>
      <c r="G26" s="313" t="s">
        <v>497</v>
      </c>
      <c r="H26" s="81" t="s">
        <v>272</v>
      </c>
      <c r="I26" s="99">
        <f>AVERAGE('3.グラフデータ'!D246:H246)</f>
        <v>0.39560000000000006</v>
      </c>
      <c r="J26" s="309" t="str">
        <f>'3.グラフデータ'!AD246</f>
        <v>増加傾向⤴</v>
      </c>
      <c r="K26" s="79"/>
    </row>
    <row r="27" spans="1:11" s="9" customFormat="1" ht="17.25" customHeight="1" x14ac:dyDescent="0.15">
      <c r="A27" s="82"/>
      <c r="B27" s="312"/>
      <c r="C27" s="83" t="s">
        <v>274</v>
      </c>
      <c r="D27" s="96">
        <f>'3.グラフデータ'!H245-'3.グラフデータ'!D245</f>
        <v>7</v>
      </c>
      <c r="E27" s="310"/>
      <c r="F27" s="79"/>
      <c r="G27" s="314"/>
      <c r="H27" s="83" t="s">
        <v>274</v>
      </c>
      <c r="I27" s="85">
        <f>'3.グラフデータ'!H246-'3.グラフデータ'!D246</f>
        <v>5.8999999999999997E-2</v>
      </c>
      <c r="J27" s="310"/>
      <c r="K27" s="79"/>
    </row>
    <row r="28" spans="1:11" s="9" customForma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</row>
    <row r="29" spans="1:11" s="9" customFormat="1" ht="18.7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</row>
    <row r="30" spans="1:11" s="9" customFormat="1" ht="18.7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 s="9" customFormat="1" ht="18.75" customHeight="1" x14ac:dyDescent="0.1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 s="9" customFormat="1" ht="18.75" customHeight="1" x14ac:dyDescent="0.1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9" customFormat="1" ht="18.75" customHeight="1" x14ac:dyDescent="0.1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s="9" customFormat="1" ht="18.75" customHeight="1" x14ac:dyDescent="0.1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 s="9" customFormat="1" ht="18.75" customHeight="1" x14ac:dyDescent="0.1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</row>
    <row r="36" spans="1:11" s="9" customFormat="1" ht="18.75" customHeight="1" x14ac:dyDescent="0.1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s="9" customFormat="1" ht="18.75" customHeight="1" x14ac:dyDescent="0.1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s="9" customFormat="1" ht="18.75" customHeight="1" x14ac:dyDescent="0.1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9" customFormat="1" ht="18.75" customHeight="1" x14ac:dyDescent="0.1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</row>
    <row r="40" spans="1:11" s="9" customFormat="1" ht="18.75" customHeight="1" x14ac:dyDescent="0.1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</row>
    <row r="41" spans="1:11" s="9" customFormat="1" ht="18.75" customHeight="1" x14ac:dyDescent="0.1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ht="18.75" customHeight="1" x14ac:dyDescent="0.15"/>
    <row r="43" spans="1:11" s="9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9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9" customFormat="1" ht="18.75" customHeight="1" x14ac:dyDescent="0.1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s="9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9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9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9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9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9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9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9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9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9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9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9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9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9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9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9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9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9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9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9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9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9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9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9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9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9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9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9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9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9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9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9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9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9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9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9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9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9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9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9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9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9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9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9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J6:J7"/>
    <mergeCell ref="J26:J27"/>
    <mergeCell ref="B6:B7"/>
    <mergeCell ref="E6:E7"/>
    <mergeCell ref="G6:G7"/>
    <mergeCell ref="B26:B27"/>
    <mergeCell ref="E26:E27"/>
    <mergeCell ref="G26:G27"/>
  </mergeCells>
  <phoneticPr fontId="1"/>
  <conditionalFormatting sqref="K26:K27 K6:K7">
    <cfRule type="containsText" dxfId="105" priority="122" operator="containsText" text="無し">
      <formula>NOT(ISERROR(SEARCH("無し",K6)))</formula>
    </cfRule>
    <cfRule type="containsText" dxfId="104" priority="123" operator="containsText" text="変動">
      <formula>NOT(ISERROR(SEARCH("変動",K6)))</formula>
    </cfRule>
    <cfRule type="containsText" dxfId="103" priority="124" operator="containsText" text="減少">
      <formula>NOT(ISERROR(SEARCH("減少",K6)))</formula>
    </cfRule>
    <cfRule type="containsText" dxfId="102" priority="125" operator="containsText" text="増加">
      <formula>NOT(ISERROR(SEARCH("増加",K6)))</formula>
    </cfRule>
    <cfRule type="containsText" dxfId="101" priority="126" operator="containsText" text="安定">
      <formula>NOT(ISERROR(SEARCH("安定",K6)))</formula>
    </cfRule>
  </conditionalFormatting>
  <conditionalFormatting sqref="E6:E7">
    <cfRule type="containsText" dxfId="100" priority="25" operator="containsText" text="最新年度のみ減少">
      <formula>NOT(ISERROR(SEARCH("最新年度のみ減少",E6)))</formula>
    </cfRule>
    <cfRule type="containsText" dxfId="99" priority="26" operator="containsText" text="最新年度のみ増加">
      <formula>NOT(ISERROR(SEARCH("最新年度のみ増加",E6)))</formula>
    </cfRule>
  </conditionalFormatting>
  <conditionalFormatting sqref="E6">
    <cfRule type="containsText" dxfId="98" priority="27" operator="containsText" text="―">
      <formula>NOT(ISERROR(SEARCH("―",E6)))</formula>
    </cfRule>
    <cfRule type="containsText" dxfId="97" priority="28" operator="containsText" text="隔年で">
      <formula>NOT(ISERROR(SEARCH("隔年で",E6)))</formula>
    </cfRule>
    <cfRule type="containsText" dxfId="96" priority="29" operator="containsText" text="年度により">
      <formula>NOT(ISERROR(SEARCH("年度により",E6)))</formula>
    </cfRule>
    <cfRule type="containsText" dxfId="95" priority="30" operator="containsText" text="減少傾向">
      <formula>NOT(ISERROR(SEARCH("減少傾向",E6)))</formula>
    </cfRule>
    <cfRule type="containsText" dxfId="94" priority="31" operator="containsText" text="増加傾向">
      <formula>NOT(ISERROR(SEARCH("増加傾向",E6)))</formula>
    </cfRule>
    <cfRule type="containsText" dxfId="93" priority="32" operator="containsText" text="同程度">
      <formula>NOT(ISERROR(SEARCH("同程度",E6)))</formula>
    </cfRule>
  </conditionalFormatting>
  <conditionalFormatting sqref="J6:J7">
    <cfRule type="containsText" dxfId="92" priority="17" operator="containsText" text="最新年度のみ減少">
      <formula>NOT(ISERROR(SEARCH("最新年度のみ減少",J6)))</formula>
    </cfRule>
    <cfRule type="containsText" dxfId="91" priority="18" operator="containsText" text="最新年度のみ増加">
      <formula>NOT(ISERROR(SEARCH("最新年度のみ増加",J6)))</formula>
    </cfRule>
  </conditionalFormatting>
  <conditionalFormatting sqref="J6">
    <cfRule type="containsText" dxfId="90" priority="19" operator="containsText" text="―">
      <formula>NOT(ISERROR(SEARCH("―",J6)))</formula>
    </cfRule>
    <cfRule type="containsText" dxfId="89" priority="20" operator="containsText" text="隔年で">
      <formula>NOT(ISERROR(SEARCH("隔年で",J6)))</formula>
    </cfRule>
    <cfRule type="containsText" dxfId="88" priority="21" operator="containsText" text="年度により">
      <formula>NOT(ISERROR(SEARCH("年度により",J6)))</formula>
    </cfRule>
    <cfRule type="containsText" dxfId="87" priority="22" operator="containsText" text="減少傾向">
      <formula>NOT(ISERROR(SEARCH("減少傾向",J6)))</formula>
    </cfRule>
    <cfRule type="containsText" dxfId="86" priority="23" operator="containsText" text="増加傾向">
      <formula>NOT(ISERROR(SEARCH("増加傾向",J6)))</formula>
    </cfRule>
    <cfRule type="containsText" dxfId="85" priority="24" operator="containsText" text="同程度">
      <formula>NOT(ISERROR(SEARCH("同程度",J6)))</formula>
    </cfRule>
  </conditionalFormatting>
  <conditionalFormatting sqref="E26:E27">
    <cfRule type="containsText" dxfId="84" priority="9" operator="containsText" text="最新年度のみ減少">
      <formula>NOT(ISERROR(SEARCH("最新年度のみ減少",E26)))</formula>
    </cfRule>
    <cfRule type="containsText" dxfId="83" priority="10" operator="containsText" text="最新年度のみ増加">
      <formula>NOT(ISERROR(SEARCH("最新年度のみ増加",E26)))</formula>
    </cfRule>
  </conditionalFormatting>
  <conditionalFormatting sqref="E26">
    <cfRule type="containsText" dxfId="82" priority="11" operator="containsText" text="―">
      <formula>NOT(ISERROR(SEARCH("―",E26)))</formula>
    </cfRule>
    <cfRule type="containsText" dxfId="81" priority="12" operator="containsText" text="隔年で">
      <formula>NOT(ISERROR(SEARCH("隔年で",E26)))</formula>
    </cfRule>
    <cfRule type="containsText" dxfId="80" priority="13" operator="containsText" text="年度により">
      <formula>NOT(ISERROR(SEARCH("年度により",E26)))</formula>
    </cfRule>
    <cfRule type="containsText" dxfId="79" priority="14" operator="containsText" text="減少傾向">
      <formula>NOT(ISERROR(SEARCH("減少傾向",E26)))</formula>
    </cfRule>
    <cfRule type="containsText" dxfId="78" priority="15" operator="containsText" text="増加傾向">
      <formula>NOT(ISERROR(SEARCH("増加傾向",E26)))</formula>
    </cfRule>
    <cfRule type="containsText" dxfId="77" priority="16" operator="containsText" text="同程度">
      <formula>NOT(ISERROR(SEARCH("同程度",E26)))</formula>
    </cfRule>
  </conditionalFormatting>
  <conditionalFormatting sqref="J26:J27">
    <cfRule type="containsText" dxfId="76" priority="1" operator="containsText" text="最新年度のみ減少">
      <formula>NOT(ISERROR(SEARCH("最新年度のみ減少",J26)))</formula>
    </cfRule>
    <cfRule type="containsText" dxfId="75" priority="2" operator="containsText" text="最新年度のみ増加">
      <formula>NOT(ISERROR(SEARCH("最新年度のみ増加",J26)))</formula>
    </cfRule>
  </conditionalFormatting>
  <conditionalFormatting sqref="J26">
    <cfRule type="containsText" dxfId="74" priority="3" operator="containsText" text="―">
      <formula>NOT(ISERROR(SEARCH("―",J26)))</formula>
    </cfRule>
    <cfRule type="containsText" dxfId="73" priority="4" operator="containsText" text="隔年で">
      <formula>NOT(ISERROR(SEARCH("隔年で",J26)))</formula>
    </cfRule>
    <cfRule type="containsText" dxfId="72" priority="5" operator="containsText" text="年度により">
      <formula>NOT(ISERROR(SEARCH("年度により",J26)))</formula>
    </cfRule>
    <cfRule type="containsText" dxfId="71" priority="6" operator="containsText" text="減少傾向">
      <formula>NOT(ISERROR(SEARCH("減少傾向",J26)))</formula>
    </cfRule>
    <cfRule type="containsText" dxfId="70" priority="7" operator="containsText" text="増加傾向">
      <formula>NOT(ISERROR(SEARCH("増加傾向",J26)))</formula>
    </cfRule>
    <cfRule type="containsText" dxfId="69" priority="8" operator="containsText" text="同程度">
      <formula>NOT(ISERROR(SEARCH("同程度",J26)))</formula>
    </cfRule>
  </conditionalFormatting>
  <dataValidations count="2">
    <dataValidation type="list" allowBlank="1" showInputMessage="1" showErrorMessage="1" sqref="K6:K7 F26:F27 F6:F7" xr:uid="{00000000-0002-0000-0B00-000000000000}">
      <formula1>$C$49:$C$52</formula1>
    </dataValidation>
    <dataValidation type="list" allowBlank="1" showInputMessage="1" showErrorMessage="1" sqref="J7 E27 J27" xr:uid="{00000000-0002-0000-0B00-000001000000}">
      <formula1>$Y$2:$Y$6</formula1>
    </dataValidation>
  </dataValidations>
  <hyperlinks>
    <hyperlink ref="L1" location="目次!A1" display="目次に戻る" xr:uid="{00000000-0004-0000-0B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2000000}">
          <x14:formula1>
            <xm:f>'3.グラフデータ'!$AI$2:$AI$9</xm:f>
          </x14:formula1>
          <xm:sqref>E7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B1:AM484"/>
  <sheetViews>
    <sheetView showOutlineSymbols="0" showWhiteSpace="0" view="pageBreakPreview" zoomScale="85" zoomScaleNormal="100" zoomScaleSheetLayoutView="85" workbookViewId="0">
      <selection activeCell="C1" sqref="C1"/>
    </sheetView>
  </sheetViews>
  <sheetFormatPr defaultRowHeight="13.5" x14ac:dyDescent="0.15"/>
  <cols>
    <col min="1" max="1" width="2.375" style="109" customWidth="1"/>
    <col min="2" max="2" width="3" style="109" customWidth="1"/>
    <col min="3" max="3" width="20.625" style="109" customWidth="1"/>
    <col min="4" max="8" width="9.875" style="111" customWidth="1"/>
    <col min="9" max="11" width="9" style="121" hidden="1" customWidth="1"/>
    <col min="12" max="12" width="3.75" style="124" hidden="1" customWidth="1"/>
    <col min="13" max="16" width="3" style="124" hidden="1" customWidth="1"/>
    <col min="17" max="17" width="6" style="124" hidden="1" customWidth="1"/>
    <col min="18" max="20" width="4.5" style="124" hidden="1" customWidth="1"/>
    <col min="21" max="21" width="5.25" style="124" hidden="1" customWidth="1"/>
    <col min="22" max="22" width="7.5" style="124" hidden="1" customWidth="1"/>
    <col min="23" max="23" width="14.625" style="121" hidden="1" customWidth="1"/>
    <col min="24" max="24" width="4.5" style="124" hidden="1" customWidth="1"/>
    <col min="25" max="26" width="7.5" style="121" hidden="1" customWidth="1"/>
    <col min="27" max="27" width="4.5" style="124" hidden="1" customWidth="1"/>
    <col min="28" max="29" width="7.5" style="121" hidden="1" customWidth="1"/>
    <col min="30" max="30" width="18.375" style="125" hidden="1" customWidth="1"/>
    <col min="31" max="31" width="1.625" style="109" customWidth="1"/>
    <col min="32" max="32" width="3.5" style="109" hidden="1" customWidth="1"/>
    <col min="33" max="34" width="9" style="109" hidden="1" customWidth="1"/>
    <col min="35" max="35" width="33.875" style="109" hidden="1" customWidth="1"/>
    <col min="36" max="36" width="9" style="109" hidden="1" customWidth="1"/>
    <col min="37" max="37" width="12.625" style="109" hidden="1" customWidth="1"/>
    <col min="38" max="38" width="17.625" style="109" hidden="1" customWidth="1"/>
    <col min="39" max="40" width="9" style="109"/>
    <col min="41" max="41" width="5.125" style="109" customWidth="1"/>
    <col min="42" max="16384" width="9" style="109"/>
  </cols>
  <sheetData>
    <row r="1" spans="2:38" ht="14.25" customHeight="1" thickBot="1" x14ac:dyDescent="0.2">
      <c r="C1" s="110" t="s">
        <v>265</v>
      </c>
      <c r="I1" s="112"/>
      <c r="J1" s="112"/>
      <c r="K1" s="112"/>
      <c r="L1" s="113"/>
      <c r="M1" s="113"/>
      <c r="N1" s="345" t="s">
        <v>450</v>
      </c>
      <c r="O1" s="346"/>
      <c r="P1" s="347"/>
      <c r="Q1" s="281" t="str" cm="1">
        <f t="array" aca="1" ref="Q1" ca="1">"R"&amp;RIGHT(CELL("filename",'3-1.2019'!A1),4)-2018</f>
        <v>R1</v>
      </c>
      <c r="R1" s="281" t="str" cm="1">
        <f t="array" aca="1" ref="R1" ca="1">"R"&amp;RIGHT(CELL("filename",'3-1.2020'!A1),4)-2018</f>
        <v>R2</v>
      </c>
      <c r="S1" s="281" t="str" cm="1">
        <f t="array" aca="1" ref="S1" ca="1">"R"&amp;RIGHT(CELL("filename",'3-1.2021'!B1),4)-2018</f>
        <v>R3</v>
      </c>
      <c r="T1" s="281" t="str" cm="1">
        <f t="array" aca="1" ref="T1" ca="1">"R"&amp;RIGHT(CELL("filename",'3-1.2022'!C1),4)-2018</f>
        <v>R4</v>
      </c>
      <c r="U1" s="281" t="str" cm="1">
        <f t="array" aca="1" ref="U1" ca="1">"R"&amp;RIGHT(CELL("filename",'3-1.2023'!D1),4)-2018</f>
        <v>R5</v>
      </c>
      <c r="V1" s="115"/>
      <c r="W1" s="112" t="s">
        <v>438</v>
      </c>
      <c r="X1" s="116"/>
      <c r="Y1" s="117"/>
      <c r="Z1" s="117"/>
      <c r="AA1" s="116"/>
      <c r="AB1" s="117"/>
      <c r="AC1" s="117"/>
      <c r="AD1" s="118"/>
      <c r="AI1" s="119" t="s">
        <v>269</v>
      </c>
      <c r="AK1" s="120" t="s">
        <v>393</v>
      </c>
      <c r="AL1" s="120" t="s">
        <v>392</v>
      </c>
    </row>
    <row r="2" spans="2:38" x14ac:dyDescent="0.15">
      <c r="K2" s="112"/>
      <c r="L2" s="113"/>
      <c r="M2" s="113"/>
      <c r="N2" s="348"/>
      <c r="O2" s="349"/>
      <c r="P2" s="350"/>
      <c r="Q2" s="122" t="s">
        <v>451</v>
      </c>
      <c r="R2" s="122" t="s">
        <v>451</v>
      </c>
      <c r="S2" s="122" t="s">
        <v>451</v>
      </c>
      <c r="T2" s="122" t="s">
        <v>451</v>
      </c>
      <c r="U2" s="122" t="s">
        <v>451</v>
      </c>
      <c r="V2" s="123"/>
      <c r="W2" s="112" t="s">
        <v>439</v>
      </c>
      <c r="AI2" s="119" t="s">
        <v>332</v>
      </c>
      <c r="AK2" s="120" t="s">
        <v>338</v>
      </c>
      <c r="AL2" s="120" t="s">
        <v>422</v>
      </c>
    </row>
    <row r="3" spans="2:38" ht="14.25" thickBot="1" x14ac:dyDescent="0.2">
      <c r="I3" s="126"/>
      <c r="J3" s="121" t="s">
        <v>435</v>
      </c>
      <c r="K3" s="112"/>
      <c r="L3" s="127"/>
      <c r="M3" s="127"/>
      <c r="N3" s="351"/>
      <c r="O3" s="352"/>
      <c r="P3" s="353"/>
      <c r="Q3" s="128">
        <v>4</v>
      </c>
      <c r="R3" s="128">
        <v>3</v>
      </c>
      <c r="S3" s="128">
        <v>2</v>
      </c>
      <c r="T3" s="128">
        <v>1</v>
      </c>
      <c r="U3" s="128" t="s">
        <v>449</v>
      </c>
      <c r="V3" s="129"/>
      <c r="W3" s="116" t="s">
        <v>434</v>
      </c>
      <c r="AI3" s="119" t="s">
        <v>270</v>
      </c>
      <c r="AK3" s="120" t="s">
        <v>339</v>
      </c>
      <c r="AL3" s="120" t="s">
        <v>425</v>
      </c>
    </row>
    <row r="4" spans="2:38" ht="14.25" thickBot="1" x14ac:dyDescent="0.2">
      <c r="B4" s="130" t="s">
        <v>509</v>
      </c>
      <c r="C4" s="131"/>
      <c r="D4" s="132"/>
      <c r="E4" s="132"/>
      <c r="F4" s="132"/>
      <c r="G4" s="132"/>
      <c r="H4" s="132"/>
      <c r="I4" s="133"/>
      <c r="J4" s="133"/>
      <c r="K4" s="133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  <c r="W4" s="133"/>
      <c r="X4" s="135"/>
      <c r="Y4" s="133"/>
      <c r="Z4" s="133"/>
      <c r="AA4" s="135"/>
      <c r="AB4" s="133"/>
      <c r="AC4" s="133"/>
      <c r="AD4" s="136"/>
      <c r="AE4" s="137"/>
      <c r="AI4" s="119" t="s">
        <v>428</v>
      </c>
      <c r="AK4" s="120" t="s">
        <v>340</v>
      </c>
      <c r="AL4" s="120" t="s">
        <v>422</v>
      </c>
    </row>
    <row r="5" spans="2:38" ht="13.5" customHeight="1" x14ac:dyDescent="0.15">
      <c r="B5" s="138"/>
      <c r="C5" s="139"/>
      <c r="D5" s="140"/>
      <c r="E5" s="140"/>
      <c r="F5" s="140"/>
      <c r="G5" s="140"/>
      <c r="H5" s="140"/>
      <c r="I5" s="325" t="s">
        <v>336</v>
      </c>
      <c r="J5" s="326"/>
      <c r="K5" s="326"/>
      <c r="L5" s="327"/>
      <c r="M5" s="327"/>
      <c r="N5" s="327"/>
      <c r="O5" s="327"/>
      <c r="P5" s="327"/>
      <c r="Q5" s="328" t="s">
        <v>334</v>
      </c>
      <c r="R5" s="325" t="s">
        <v>337</v>
      </c>
      <c r="S5" s="327"/>
      <c r="T5" s="327"/>
      <c r="U5" s="327"/>
      <c r="V5" s="330" t="s">
        <v>335</v>
      </c>
      <c r="W5" s="341"/>
      <c r="X5" s="319" t="s">
        <v>436</v>
      </c>
      <c r="Y5" s="323" t="s">
        <v>440</v>
      </c>
      <c r="Z5" s="324"/>
      <c r="AA5" s="321" t="s">
        <v>437</v>
      </c>
      <c r="AB5" s="323" t="s">
        <v>441</v>
      </c>
      <c r="AC5" s="324"/>
      <c r="AD5" s="343" t="s">
        <v>424</v>
      </c>
      <c r="AE5" s="141"/>
      <c r="AI5" s="119" t="s">
        <v>271</v>
      </c>
      <c r="AK5" s="120" t="s">
        <v>341</v>
      </c>
      <c r="AL5" s="120" t="s">
        <v>421</v>
      </c>
    </row>
    <row r="6" spans="2:38" x14ac:dyDescent="0.15">
      <c r="B6" s="138"/>
      <c r="C6" s="142" t="s">
        <v>13</v>
      </c>
      <c r="D6" s="281" t="str">
        <f ca="1">Q1</f>
        <v>R1</v>
      </c>
      <c r="E6" s="281" t="str">
        <f t="shared" ref="E6:H6" ca="1" si="0">R1</f>
        <v>R2</v>
      </c>
      <c r="F6" s="281" t="str">
        <f t="shared" ca="1" si="0"/>
        <v>R3</v>
      </c>
      <c r="G6" s="281" t="str">
        <f t="shared" ca="1" si="0"/>
        <v>R4</v>
      </c>
      <c r="H6" s="281" t="str">
        <f t="shared" ca="1" si="0"/>
        <v>R5</v>
      </c>
      <c r="I6" s="143" t="s">
        <v>333</v>
      </c>
      <c r="J6" s="144">
        <v>-0.03</v>
      </c>
      <c r="K6" s="144">
        <v>0.03</v>
      </c>
      <c r="L6" s="280" t="str">
        <f ca="1">Q1</f>
        <v>R1</v>
      </c>
      <c r="M6" s="280" t="str">
        <f ca="1">R1</f>
        <v>R2</v>
      </c>
      <c r="N6" s="280" t="str">
        <f ca="1">S1</f>
        <v>R3</v>
      </c>
      <c r="O6" s="280" t="str">
        <f ca="1">T1</f>
        <v>R4</v>
      </c>
      <c r="P6" s="280" t="str">
        <f ca="1">U1</f>
        <v>R5</v>
      </c>
      <c r="Q6" s="329"/>
      <c r="R6" s="145" t="s">
        <v>430</v>
      </c>
      <c r="S6" s="114" t="s">
        <v>431</v>
      </c>
      <c r="T6" s="114" t="s">
        <v>432</v>
      </c>
      <c r="U6" s="114" t="s">
        <v>433</v>
      </c>
      <c r="V6" s="332"/>
      <c r="W6" s="342"/>
      <c r="X6" s="320"/>
      <c r="Y6" s="146" t="s">
        <v>442</v>
      </c>
      <c r="Z6" s="147" t="s">
        <v>443</v>
      </c>
      <c r="AA6" s="322"/>
      <c r="AB6" s="148" t="s">
        <v>444</v>
      </c>
      <c r="AC6" s="149" t="s">
        <v>445</v>
      </c>
      <c r="AD6" s="344"/>
      <c r="AE6" s="141"/>
      <c r="AI6" s="119" t="s">
        <v>429</v>
      </c>
      <c r="AK6" s="120" t="s">
        <v>342</v>
      </c>
      <c r="AL6" s="120" t="s">
        <v>421</v>
      </c>
    </row>
    <row r="7" spans="2:38" x14ac:dyDescent="0.15">
      <c r="B7" s="138"/>
      <c r="C7" s="150" t="s">
        <v>267</v>
      </c>
      <c r="D7" s="260" cm="1">
        <f t="array" ref="D7">INDEX('3-1.2019'!D:D,MATCH("F139110110504",'3-1.2019'!A:A,0),0)</f>
        <v>2348</v>
      </c>
      <c r="E7" s="260" cm="1">
        <f t="array" ref="E7">INDEX('3-1.2020'!D:D,MATCH("F139110110504",'3-1.2020'!A:A,0),0)</f>
        <v>2271</v>
      </c>
      <c r="F7" s="260" cm="1">
        <f t="array" ref="F7">INDEX('3-1.2021'!D:D,MATCH("F139110110504",'3-1.2021'!A:A,0),0)</f>
        <v>2055</v>
      </c>
      <c r="G7" s="260" cm="1">
        <f t="array" ref="G7">INDEX('3-1.2022'!D:D,MATCH("F139110110504",'3-1.2022'!A:A,0),0)</f>
        <v>2292</v>
      </c>
      <c r="H7" s="260" cm="1">
        <f t="array" ref="H7">INDEX('3-1.2023'!D:D,MATCH("F139110110504",'3-1.2023'!A:A,0),0)</f>
        <v>1736</v>
      </c>
      <c r="I7" s="151">
        <f>AVERAGE(D7:H7)</f>
        <v>2140.4</v>
      </c>
      <c r="J7" s="152">
        <f>I7*0.97</f>
        <v>2076.1880000000001</v>
      </c>
      <c r="K7" s="152">
        <f>I7*1.03</f>
        <v>2204.6120000000001</v>
      </c>
      <c r="L7" s="114" t="str">
        <f>IF(AND(D7&gt;I7*0.97,D7&lt;I7*1.03),"○","×")</f>
        <v>×</v>
      </c>
      <c r="M7" s="114" t="str">
        <f>IF(AND(E7&gt;I7*0.97,E7&lt;I7*1.03),"○","×")</f>
        <v>×</v>
      </c>
      <c r="N7" s="114" t="str">
        <f>IF(AND(F7&gt;I7*0.97,F7&lt;I7*1.03),"○","×")</f>
        <v>×</v>
      </c>
      <c r="O7" s="114" t="str">
        <f>IF(AND(G7&gt;I7*0.97,G7&lt;I7*1.03),"○","×")</f>
        <v>×</v>
      </c>
      <c r="P7" s="114" t="str">
        <f>IF(AND(H7&gt;I7*0.97,H7&lt;I7*1.03),"○","×")</f>
        <v>×</v>
      </c>
      <c r="Q7" s="153" t="str">
        <f>IF(COUNTIF(L7:P7,"○")=5,"同程度","―")</f>
        <v>―</v>
      </c>
      <c r="R7" s="145" t="str">
        <f t="shared" ref="R7:U10" si="1">IF(E7-D7&gt;0,"↑",IF(E7-D7&lt;0,"↓","－"))</f>
        <v>↓</v>
      </c>
      <c r="S7" s="114" t="str">
        <f t="shared" si="1"/>
        <v>↓</v>
      </c>
      <c r="T7" s="114" t="str">
        <f t="shared" si="1"/>
        <v>↑</v>
      </c>
      <c r="U7" s="114" t="str">
        <f t="shared" si="1"/>
        <v>↓</v>
      </c>
      <c r="V7" s="114" t="str">
        <f>R7&amp;S7&amp;T7&amp;U7</f>
        <v>↓↓↑↓</v>
      </c>
      <c r="W7" s="154" t="str" cm="1">
        <f t="array" ref="W7">INDEX($AL$2:$AL$82,MATCH(V7,$AK$2:$AK$82,0),0)</f>
        <v>年度により増減</v>
      </c>
      <c r="X7" s="155" t="str">
        <f>IF(F7-D7&gt;0,"↑",IF(F7-D7&lt;0,"↓","－"))</f>
        <v>↓</v>
      </c>
      <c r="Y7" s="156" t="str">
        <f>IF(V7="↓↑↓↓",IF(X7="↓","減少傾向","×"),"判定外")</f>
        <v>判定外</v>
      </c>
      <c r="Z7" s="157" t="str">
        <f>IF(V7="↑↓↑↑",IF(X7="↑","増加傾向","×"),"判定外")</f>
        <v>判定外</v>
      </c>
      <c r="AA7" s="158" t="str">
        <f>IF(G7-E7&gt;0,"↑",IF(G7-E7&lt;0,"↓","－"))</f>
        <v>↑</v>
      </c>
      <c r="AB7" s="156" t="str">
        <f>IF(V7="↓↓↑↓",IF(AA7="↓","減少傾向","×"),"判定外")</f>
        <v>×</v>
      </c>
      <c r="AC7" s="157" t="str">
        <f>IF(V7="↑↑↓↑",IF(AA7="↑","増加傾向","×"),"判定外")</f>
        <v>判定外</v>
      </c>
      <c r="AD7" s="159"/>
      <c r="AE7" s="141"/>
      <c r="AI7" s="119" t="s">
        <v>421</v>
      </c>
      <c r="AK7" s="120" t="s">
        <v>343</v>
      </c>
      <c r="AL7" s="120" t="s">
        <v>421</v>
      </c>
    </row>
    <row r="8" spans="2:38" x14ac:dyDescent="0.15">
      <c r="B8" s="138"/>
      <c r="C8" s="150" t="s">
        <v>268</v>
      </c>
      <c r="D8" s="40" cm="1">
        <f t="array" ref="D8">INDEX('3-1.2019'!E:E,MATCH("F139110110504",'3-1.2019'!A:A,0),0)</f>
        <v>1876</v>
      </c>
      <c r="E8" s="40" cm="1">
        <f t="array" ref="E8">INDEX('3-1.2020'!E:E,MATCH("F139110110504",'3-1.2020'!A:A,0),0)</f>
        <v>1719</v>
      </c>
      <c r="F8" s="40" cm="1">
        <f t="array" ref="F8">INDEX('3-1.2021'!E:E,MATCH("F139110110504",'3-1.2021'!A:A,0),0)</f>
        <v>1714</v>
      </c>
      <c r="G8" s="40" cm="1">
        <f t="array" ref="G8">INDEX('3-1.2022'!E:E,MATCH("F139110110504",'3-1.2022'!A:A,0),0)</f>
        <v>1582</v>
      </c>
      <c r="H8" s="40" cm="1">
        <f t="array" ref="H8">INDEX('3-1.2023'!E:E,MATCH("F139110110504",'3-1.2023'!A:A,0),0)</f>
        <v>1370</v>
      </c>
      <c r="I8" s="151">
        <f>AVERAGE(D8:H8)</f>
        <v>1652.2</v>
      </c>
      <c r="J8" s="152">
        <f>I8*0.97</f>
        <v>1602.634</v>
      </c>
      <c r="K8" s="152">
        <f>I8*1.03</f>
        <v>1701.7660000000001</v>
      </c>
      <c r="L8" s="114" t="str">
        <f>IF(AND(D8&gt;I8*0.97,D8&lt;I8*1.03),"○","×")</f>
        <v>×</v>
      </c>
      <c r="M8" s="114" t="str">
        <f>IF(AND(E8&gt;I8*0.97,E8&lt;I8*1.03),"○","×")</f>
        <v>×</v>
      </c>
      <c r="N8" s="114" t="str">
        <f>IF(AND(F8&gt;I8*0.97,F8&lt;I8*1.03),"○","×")</f>
        <v>×</v>
      </c>
      <c r="O8" s="114" t="str">
        <f>IF(AND(G8&gt;I8*0.97,G8&lt;I8*1.03),"○","×")</f>
        <v>×</v>
      </c>
      <c r="P8" s="114" t="str">
        <f>IF(AND(H8&gt;I8*0.97,H8&lt;I8*1.03),"○","×")</f>
        <v>×</v>
      </c>
      <c r="Q8" s="153" t="str">
        <f>IF(COUNTIF(L8:P8,"○")=5,"同程度","―")</f>
        <v>―</v>
      </c>
      <c r="R8" s="145" t="str">
        <f t="shared" si="1"/>
        <v>↓</v>
      </c>
      <c r="S8" s="114" t="str">
        <f t="shared" si="1"/>
        <v>↓</v>
      </c>
      <c r="T8" s="114" t="str">
        <f t="shared" si="1"/>
        <v>↓</v>
      </c>
      <c r="U8" s="114" t="str">
        <f t="shared" si="1"/>
        <v>↓</v>
      </c>
      <c r="V8" s="114" t="str">
        <f>R8&amp;S8&amp;T8&amp;U8</f>
        <v>↓↓↓↓</v>
      </c>
      <c r="W8" s="154" t="str" cm="1">
        <f t="array" ref="W8">INDEX($AL$2:$AL$82,MATCH(V8,$AK$2:$AK$82,0),0)</f>
        <v>減少傾向⤵</v>
      </c>
      <c r="X8" s="155" t="str">
        <f>IF(F8-D8&gt;0,"↑",IF(F8-D8&lt;0,"↓","－"))</f>
        <v>↓</v>
      </c>
      <c r="Y8" s="156" t="str">
        <f>IF(V8="↓↑↓↓",IF(X8="↓","減少傾向","×"),"判定外")</f>
        <v>判定外</v>
      </c>
      <c r="Z8" s="157" t="str">
        <f>IF(V8="↑↓↑↑",IF(X8="↑","増加傾向","×"),"判定外")</f>
        <v>判定外</v>
      </c>
      <c r="AA8" s="158" t="str">
        <f>IF(G8-E8&gt;0,"↑",IF(G8-E8&lt;0,"↓","－"))</f>
        <v>↓</v>
      </c>
      <c r="AB8" s="156" t="str">
        <f>IF(V8="↓↓↑↓",IF(AA8="↓","減少傾向","×"),"判定外")</f>
        <v>判定外</v>
      </c>
      <c r="AC8" s="157" t="str">
        <f>IF(V8="↑↑↓↑",IF(AA8="↑","増加傾向","×"),"判定外")</f>
        <v>判定外</v>
      </c>
      <c r="AD8" s="159"/>
      <c r="AE8" s="141"/>
      <c r="AI8" s="119" t="s">
        <v>298</v>
      </c>
      <c r="AK8" s="120" t="s">
        <v>344</v>
      </c>
      <c r="AL8" s="120" t="s">
        <v>422</v>
      </c>
    </row>
    <row r="9" spans="2:38" x14ac:dyDescent="0.15">
      <c r="B9" s="138"/>
      <c r="C9" s="150" t="s">
        <v>316</v>
      </c>
      <c r="D9" s="260">
        <f>SUM(D7:D8)</f>
        <v>4224</v>
      </c>
      <c r="E9" s="260">
        <f>SUM(E7:E8)</f>
        <v>3990</v>
      </c>
      <c r="F9" s="260">
        <f>SUM(F7:F8)</f>
        <v>3769</v>
      </c>
      <c r="G9" s="260">
        <f>SUM(G7:G8)</f>
        <v>3874</v>
      </c>
      <c r="H9" s="260">
        <f>SUM(H7:H8)</f>
        <v>3106</v>
      </c>
      <c r="I9" s="151">
        <f>AVERAGE(D9:H9)</f>
        <v>3792.6</v>
      </c>
      <c r="J9" s="152">
        <f>I9*0.97</f>
        <v>3678.8219999999997</v>
      </c>
      <c r="K9" s="152">
        <f>I9*1.03</f>
        <v>3906.3780000000002</v>
      </c>
      <c r="L9" s="114" t="str">
        <f>IF(AND(D9&gt;I9*0.97,D9&lt;I9*1.03),"○","×")</f>
        <v>×</v>
      </c>
      <c r="M9" s="114" t="str">
        <f>IF(AND(E9&gt;I9*0.97,E9&lt;I9*1.03),"○","×")</f>
        <v>×</v>
      </c>
      <c r="N9" s="114" t="str">
        <f>IF(AND(F9&gt;I9*0.97,F9&lt;I9*1.03),"○","×")</f>
        <v>○</v>
      </c>
      <c r="O9" s="114" t="str">
        <f>IF(AND(G9&gt;I9*0.97,G9&lt;I9*1.03),"○","×")</f>
        <v>○</v>
      </c>
      <c r="P9" s="114" t="str">
        <f>IF(AND(H9&gt;I9*0.97,H9&lt;I9*1.03),"○","×")</f>
        <v>×</v>
      </c>
      <c r="Q9" s="153" t="str">
        <f>IF(COUNTIF(L9:P9,"○")=5,"同程度","―")</f>
        <v>―</v>
      </c>
      <c r="R9" s="145" t="str">
        <f t="shared" si="1"/>
        <v>↓</v>
      </c>
      <c r="S9" s="114" t="str">
        <f t="shared" si="1"/>
        <v>↓</v>
      </c>
      <c r="T9" s="114" t="str">
        <f t="shared" si="1"/>
        <v>↑</v>
      </c>
      <c r="U9" s="114" t="str">
        <f t="shared" si="1"/>
        <v>↓</v>
      </c>
      <c r="V9" s="114" t="str">
        <f>R9&amp;S9&amp;T9&amp;U9</f>
        <v>↓↓↑↓</v>
      </c>
      <c r="W9" s="154" t="str" cm="1">
        <f t="array" ref="W9">INDEX($AL$2:$AL$82,MATCH(V9,$AK$2:$AK$82,0),0)</f>
        <v>年度により増減</v>
      </c>
      <c r="X9" s="155" t="str">
        <f>IF(F9-D9&gt;0,"↑",IF(F9-D9&lt;0,"↓","－"))</f>
        <v>↓</v>
      </c>
      <c r="Y9" s="156" t="str">
        <f>IF(V9="↓↑↓↓",IF(X9="↓","減少傾向","×"),"判定外")</f>
        <v>判定外</v>
      </c>
      <c r="Z9" s="157" t="str">
        <f>IF(V9="↑↓↑↑",IF(X9="↑","増加傾向","×"),"判定外")</f>
        <v>判定外</v>
      </c>
      <c r="AA9" s="158" t="str">
        <f>IF(G9-E9&gt;0,"↑",IF(G9-E9&lt;0,"↓","－"))</f>
        <v>↓</v>
      </c>
      <c r="AB9" s="156" t="str">
        <f>IF(V9="↓↓↑↓",IF(AA9="↓","減少傾向","×"),"判定外")</f>
        <v>減少傾向</v>
      </c>
      <c r="AC9" s="157" t="str">
        <f>IF(V9="↑↑↓↑",IF(AA9="↑","増加傾向","×"),"判定外")</f>
        <v>判定外</v>
      </c>
      <c r="AD9" s="160" t="s">
        <v>271</v>
      </c>
      <c r="AE9" s="141"/>
      <c r="AI9" s="119" t="s">
        <v>296</v>
      </c>
      <c r="AK9" s="120" t="s">
        <v>345</v>
      </c>
      <c r="AL9" s="120" t="s">
        <v>425</v>
      </c>
    </row>
    <row r="10" spans="2:38" ht="14.25" thickBot="1" x14ac:dyDescent="0.2">
      <c r="B10" s="138"/>
      <c r="C10" s="150" t="s">
        <v>317</v>
      </c>
      <c r="D10" s="161">
        <f>ROUND(D8/D9,3)</f>
        <v>0.44400000000000001</v>
      </c>
      <c r="E10" s="161">
        <f>ROUND(E8/E9,3)</f>
        <v>0.43099999999999999</v>
      </c>
      <c r="F10" s="161">
        <f>ROUND(F8/F9,3)</f>
        <v>0.45500000000000002</v>
      </c>
      <c r="G10" s="161">
        <f>ROUND(G8/G9,3)</f>
        <v>0.40799999999999997</v>
      </c>
      <c r="H10" s="161">
        <f>ROUND(H8/H9,3)</f>
        <v>0.441</v>
      </c>
      <c r="I10" s="162">
        <f>AVERAGE(D10:H10)</f>
        <v>0.43579999999999997</v>
      </c>
      <c r="J10" s="163">
        <f>I10-0.03</f>
        <v>0.40579999999999994</v>
      </c>
      <c r="K10" s="163">
        <f>I10+0.03</f>
        <v>0.46579999999999999</v>
      </c>
      <c r="L10" s="128" t="str">
        <f>IF(AND(D10&gt;I10-0.03,D10&lt;I10+0.03),"○","×")</f>
        <v>○</v>
      </c>
      <c r="M10" s="128" t="str">
        <f>IF(AND(E10&gt;I10-0.03,E10&lt;I10+0.03),"○","×")</f>
        <v>○</v>
      </c>
      <c r="N10" s="128" t="str">
        <f>IF(AND(F10&gt;I10-0.03,F10&lt;I10+0.03),"○","×")</f>
        <v>○</v>
      </c>
      <c r="O10" s="128" t="str">
        <f>IF(AND(G10&gt;I10-0.03,G10&lt;I10+0.03),"○","×")</f>
        <v>○</v>
      </c>
      <c r="P10" s="128" t="str">
        <f>IF(AND(H10&gt;I10-0.03,H10&lt;I10+0.03),"○","×")</f>
        <v>○</v>
      </c>
      <c r="Q10" s="164" t="str">
        <f>IF(COUNTIF(L10:P10,"○")=5,"同程度","―")</f>
        <v>同程度</v>
      </c>
      <c r="R10" s="165" t="str">
        <f t="shared" si="1"/>
        <v>↓</v>
      </c>
      <c r="S10" s="128" t="str">
        <f t="shared" si="1"/>
        <v>↑</v>
      </c>
      <c r="T10" s="128" t="str">
        <f t="shared" si="1"/>
        <v>↓</v>
      </c>
      <c r="U10" s="128" t="str">
        <f t="shared" si="1"/>
        <v>↑</v>
      </c>
      <c r="V10" s="128" t="str">
        <f>R10&amp;S10&amp;T10&amp;U10</f>
        <v>↓↑↓↑</v>
      </c>
      <c r="W10" s="166" t="str" cm="1">
        <f t="array" ref="W10">INDEX($AL$2:$AL$82,MATCH(V10,$AK$2:$AK$82,0),0)</f>
        <v>隔年で増減</v>
      </c>
      <c r="X10" s="167" t="str">
        <f>IF(F10-D10&gt;0,"↑",IF(F10-D10&lt;0,"↓","－"))</f>
        <v>↑</v>
      </c>
      <c r="Y10" s="168" t="str">
        <f>IF(V10="↓↑↓↓",IF(X10="↓","減少傾向","×"),"判定外")</f>
        <v>判定外</v>
      </c>
      <c r="Z10" s="169" t="str">
        <f>IF(V10="↑↓↑↑",IF(X10="↑","増加傾向","×"),"判定外")</f>
        <v>判定外</v>
      </c>
      <c r="AA10" s="170" t="str">
        <f>IF(G10-E10&gt;0,"↑",IF(G10-E10&lt;0,"↓","－"))</f>
        <v>↓</v>
      </c>
      <c r="AB10" s="168" t="str">
        <f>IF(V10="↓↓↑↓",IF(AA10="↓","減少傾向","×"),"判定外")</f>
        <v>判定外</v>
      </c>
      <c r="AC10" s="169" t="str">
        <f>IF(V10="↑↑↓↑",IF(AA10="↑","増加傾向","×"),"判定外")</f>
        <v>判定外</v>
      </c>
      <c r="AD10" s="171" t="s">
        <v>332</v>
      </c>
      <c r="AE10" s="141"/>
      <c r="AK10" s="120" t="s">
        <v>346</v>
      </c>
      <c r="AL10" s="120" t="s">
        <v>422</v>
      </c>
    </row>
    <row r="11" spans="2:38" ht="14.25" thickBot="1" x14ac:dyDescent="0.2">
      <c r="B11" s="138"/>
      <c r="C11" s="139"/>
      <c r="D11" s="282"/>
      <c r="E11" s="282"/>
      <c r="F11" s="282"/>
      <c r="G11" s="282"/>
      <c r="H11" s="282"/>
      <c r="I11" s="172"/>
      <c r="J11" s="172"/>
      <c r="K11" s="172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2"/>
      <c r="X11" s="173"/>
      <c r="Y11" s="172"/>
      <c r="Z11" s="172"/>
      <c r="AA11" s="173"/>
      <c r="AB11" s="172"/>
      <c r="AC11" s="172"/>
      <c r="AD11" s="174"/>
      <c r="AE11" s="141"/>
      <c r="AK11" s="120" t="s">
        <v>347</v>
      </c>
      <c r="AL11" s="120" t="s">
        <v>421</v>
      </c>
    </row>
    <row r="12" spans="2:38" ht="13.5" customHeight="1" x14ac:dyDescent="0.15">
      <c r="B12" s="138"/>
      <c r="C12" s="139"/>
      <c r="D12" s="282"/>
      <c r="E12" s="282"/>
      <c r="F12" s="282"/>
      <c r="G12" s="282"/>
      <c r="H12" s="282"/>
      <c r="I12" s="325" t="s">
        <v>336</v>
      </c>
      <c r="J12" s="326"/>
      <c r="K12" s="326"/>
      <c r="L12" s="327"/>
      <c r="M12" s="327"/>
      <c r="N12" s="327"/>
      <c r="O12" s="327"/>
      <c r="P12" s="327"/>
      <c r="Q12" s="328" t="s">
        <v>334</v>
      </c>
      <c r="R12" s="325" t="s">
        <v>337</v>
      </c>
      <c r="S12" s="327"/>
      <c r="T12" s="327"/>
      <c r="U12" s="327"/>
      <c r="V12" s="330" t="s">
        <v>335</v>
      </c>
      <c r="W12" s="331"/>
      <c r="X12" s="319" t="s">
        <v>436</v>
      </c>
      <c r="Y12" s="323" t="s">
        <v>440</v>
      </c>
      <c r="Z12" s="324"/>
      <c r="AA12" s="321" t="s">
        <v>437</v>
      </c>
      <c r="AB12" s="323" t="s">
        <v>441</v>
      </c>
      <c r="AC12" s="324"/>
      <c r="AD12" s="343" t="s">
        <v>424</v>
      </c>
      <c r="AE12" s="141"/>
      <c r="AK12" s="120" t="s">
        <v>348</v>
      </c>
      <c r="AL12" s="120" t="s">
        <v>298</v>
      </c>
    </row>
    <row r="13" spans="2:38" x14ac:dyDescent="0.15">
      <c r="B13" s="138"/>
      <c r="C13" s="175" t="s">
        <v>14</v>
      </c>
      <c r="D13" s="39" t="str">
        <f ca="1">Q1&amp;"(n="&amp;D25&amp;")"</f>
        <v>R1(n=82)</v>
      </c>
      <c r="E13" s="39" t="str">
        <f ca="1">R1&amp;"(n="&amp;E25&amp;")"</f>
        <v>R2(n=82)</v>
      </c>
      <c r="F13" s="39" t="str">
        <f ca="1">S1&amp;"(n="&amp;F25&amp;")"</f>
        <v>R3(n=82)</v>
      </c>
      <c r="G13" s="39" t="str">
        <f ca="1">T1&amp;"(n="&amp;G25&amp;")"</f>
        <v>R4(n=82)</v>
      </c>
      <c r="H13" s="39" t="str">
        <f ca="1">U1&amp;"(n="&amp;H25&amp;")"</f>
        <v>R5(n=82)</v>
      </c>
      <c r="I13" s="143" t="s">
        <v>333</v>
      </c>
      <c r="J13" s="144">
        <v>-0.03</v>
      </c>
      <c r="K13" s="144">
        <v>0.03</v>
      </c>
      <c r="L13" s="280" t="str">
        <f ca="1">Q1</f>
        <v>R1</v>
      </c>
      <c r="M13" s="280" t="str">
        <f ca="1">R1</f>
        <v>R2</v>
      </c>
      <c r="N13" s="280" t="str">
        <f ca="1">S1</f>
        <v>R3</v>
      </c>
      <c r="O13" s="280" t="str">
        <f ca="1">T1</f>
        <v>R4</v>
      </c>
      <c r="P13" s="280" t="str">
        <f ca="1">U1</f>
        <v>R5</v>
      </c>
      <c r="Q13" s="329"/>
      <c r="R13" s="145" t="s">
        <v>430</v>
      </c>
      <c r="S13" s="114" t="s">
        <v>431</v>
      </c>
      <c r="T13" s="114" t="s">
        <v>432</v>
      </c>
      <c r="U13" s="114" t="s">
        <v>433</v>
      </c>
      <c r="V13" s="332"/>
      <c r="W13" s="333"/>
      <c r="X13" s="320"/>
      <c r="Y13" s="146" t="s">
        <v>442</v>
      </c>
      <c r="Z13" s="147" t="s">
        <v>443</v>
      </c>
      <c r="AA13" s="322"/>
      <c r="AB13" s="148" t="s">
        <v>444</v>
      </c>
      <c r="AC13" s="149" t="s">
        <v>445</v>
      </c>
      <c r="AD13" s="344"/>
      <c r="AE13" s="141"/>
      <c r="AK13" s="120" t="s">
        <v>349</v>
      </c>
      <c r="AL13" s="120" t="s">
        <v>421</v>
      </c>
    </row>
    <row r="14" spans="2:38" x14ac:dyDescent="0.15">
      <c r="B14" s="138"/>
      <c r="C14" s="150" t="s">
        <v>267</v>
      </c>
      <c r="D14" s="260">
        <f>'3-1.2019'!D99</f>
        <v>241965</v>
      </c>
      <c r="E14" s="260">
        <f>'3-1.2020'!D99</f>
        <v>229721</v>
      </c>
      <c r="F14" s="260">
        <f>'3-1.2021'!D99</f>
        <v>218627</v>
      </c>
      <c r="G14" s="260">
        <f>'3-1.2022'!D99</f>
        <v>220770</v>
      </c>
      <c r="H14" s="260">
        <f>'3-1.2023'!D99</f>
        <v>217231</v>
      </c>
      <c r="I14" s="151">
        <f>AVERAGE(D14:H14)</f>
        <v>225662.8</v>
      </c>
      <c r="J14" s="152">
        <f>I14*0.97</f>
        <v>218892.91599999997</v>
      </c>
      <c r="K14" s="152">
        <f>I14*1.03</f>
        <v>232432.68400000001</v>
      </c>
      <c r="L14" s="114" t="str">
        <f>IF(AND(D14&gt;I14*0.97,D14&lt;I14*1.03),"○","×")</f>
        <v>×</v>
      </c>
      <c r="M14" s="114" t="str">
        <f>IF(AND(E14&gt;I14*0.97,E14&lt;I14*1.03),"○","×")</f>
        <v>○</v>
      </c>
      <c r="N14" s="114" t="str">
        <f>IF(AND(F14&gt;I14*0.97,F14&lt;I14*1.03),"○","×")</f>
        <v>×</v>
      </c>
      <c r="O14" s="114" t="str">
        <f>IF(AND(G14&gt;I14*0.97,G14&lt;I14*1.03),"○","×")</f>
        <v>○</v>
      </c>
      <c r="P14" s="114" t="str">
        <f>IF(AND(H14&gt;I14*0.97,H14&lt;I14*1.03),"○","×")</f>
        <v>×</v>
      </c>
      <c r="Q14" s="153" t="str">
        <f>IF(COUNTIF(L14:P14,"○")=5,"同程度","―")</f>
        <v>―</v>
      </c>
      <c r="R14" s="145" t="str">
        <f t="shared" ref="R14:U17" si="2">IF(E14-D14&gt;0,"↑",IF(E14-D14&lt;0,"↓","－"))</f>
        <v>↓</v>
      </c>
      <c r="S14" s="114" t="str">
        <f t="shared" si="2"/>
        <v>↓</v>
      </c>
      <c r="T14" s="114" t="str">
        <f t="shared" si="2"/>
        <v>↑</v>
      </c>
      <c r="U14" s="114" t="str">
        <f t="shared" si="2"/>
        <v>↓</v>
      </c>
      <c r="V14" s="114" t="str">
        <f>R14&amp;S14&amp;T14&amp;U14</f>
        <v>↓↓↑↓</v>
      </c>
      <c r="W14" s="157" t="str" cm="1">
        <f t="array" ref="W14">INDEX($AL$2:$AL$82,MATCH(V14,$AK$2:$AK$82,0),0)</f>
        <v>年度により増減</v>
      </c>
      <c r="X14" s="155" t="str">
        <f>IF(F14-D14&gt;0,"↑",IF(F14-D14&lt;0,"↓","－"))</f>
        <v>↓</v>
      </c>
      <c r="Y14" s="156" t="str">
        <f>IF(V14="↓↑↓↓",IF(X14="↓","減少傾向","×"),"判定外")</f>
        <v>判定外</v>
      </c>
      <c r="Z14" s="157" t="str">
        <f>IF(V14="↑↓↑↑",IF(X14="↑","増加傾向","×"),"判定外")</f>
        <v>判定外</v>
      </c>
      <c r="AA14" s="158" t="str">
        <f>IF(G14-E14&gt;0,"↑",IF(G14-E14&lt;0,"↓","－"))</f>
        <v>↓</v>
      </c>
      <c r="AB14" s="156" t="str">
        <f>IF(V14="↓↓↑↓",IF(AA14="↓","減少傾向","×"),"判定外")</f>
        <v>減少傾向</v>
      </c>
      <c r="AC14" s="157" t="str">
        <f>IF(V14="↑↑↓↑",IF(AA14="↑","増加傾向","×"),"判定外")</f>
        <v>判定外</v>
      </c>
      <c r="AD14" s="159"/>
      <c r="AE14" s="141"/>
      <c r="AK14" s="120" t="s">
        <v>350</v>
      </c>
      <c r="AL14" s="120" t="s">
        <v>421</v>
      </c>
    </row>
    <row r="15" spans="2:38" x14ac:dyDescent="0.15">
      <c r="B15" s="138"/>
      <c r="C15" s="150" t="s">
        <v>268</v>
      </c>
      <c r="D15" s="40">
        <f>'3-1.2019'!E99</f>
        <v>141764</v>
      </c>
      <c r="E15" s="40">
        <f>'3-1.2020'!E99</f>
        <v>132532</v>
      </c>
      <c r="F15" s="40">
        <f>'3-1.2021'!E99</f>
        <v>128495</v>
      </c>
      <c r="G15" s="40">
        <f>'3-1.2022'!E99</f>
        <v>131641</v>
      </c>
      <c r="H15" s="40">
        <f>'3-1.2023'!E99</f>
        <v>132625</v>
      </c>
      <c r="I15" s="151">
        <f>AVERAGE(D15:H15)</f>
        <v>133411.4</v>
      </c>
      <c r="J15" s="152">
        <f>I15*0.97</f>
        <v>129409.05799999999</v>
      </c>
      <c r="K15" s="152">
        <f>I15*1.03</f>
        <v>137413.742</v>
      </c>
      <c r="L15" s="114" t="str">
        <f>IF(AND(D15&gt;I15*0.97,D15&lt;I15*1.03),"○","×")</f>
        <v>×</v>
      </c>
      <c r="M15" s="114" t="str">
        <f>IF(AND(E15&gt;I15*0.97,E15&lt;I15*1.03),"○","×")</f>
        <v>○</v>
      </c>
      <c r="N15" s="114" t="str">
        <f>IF(AND(F15&gt;I15*0.97,F15&lt;I15*1.03),"○","×")</f>
        <v>×</v>
      </c>
      <c r="O15" s="114" t="str">
        <f>IF(AND(G15&gt;I15*0.97,G15&lt;I15*1.03),"○","×")</f>
        <v>○</v>
      </c>
      <c r="P15" s="114" t="str">
        <f>IF(AND(H15&gt;I15*0.97,H15&lt;I15*1.03),"○","×")</f>
        <v>○</v>
      </c>
      <c r="Q15" s="153" t="str">
        <f>IF(COUNTIF(L15:P15,"○")=5,"同程度","―")</f>
        <v>―</v>
      </c>
      <c r="R15" s="145" t="str">
        <f t="shared" si="2"/>
        <v>↓</v>
      </c>
      <c r="S15" s="114" t="str">
        <f t="shared" si="2"/>
        <v>↓</v>
      </c>
      <c r="T15" s="114" t="str">
        <f t="shared" si="2"/>
        <v>↑</v>
      </c>
      <c r="U15" s="114" t="str">
        <f t="shared" si="2"/>
        <v>↑</v>
      </c>
      <c r="V15" s="114" t="str">
        <f>R15&amp;S15&amp;T15&amp;U15</f>
        <v>↓↓↑↑</v>
      </c>
      <c r="W15" s="157" t="str" cm="1">
        <f t="array" ref="W15">INDEX($AL$2:$AL$82,MATCH(V15,$AK$2:$AK$82,0),0)</f>
        <v>年度により増減</v>
      </c>
      <c r="X15" s="155" t="str">
        <f>IF(F15-D15&gt;0,"↑",IF(F15-D15&lt;0,"↓","－"))</f>
        <v>↓</v>
      </c>
      <c r="Y15" s="156" t="str">
        <f>IF(V15="↓↑↓↓",IF(X15="↓","減少傾向","×"),"判定外")</f>
        <v>判定外</v>
      </c>
      <c r="Z15" s="157" t="str">
        <f>IF(V15="↑↓↑↑",IF(X15="↑","増加傾向","×"),"判定外")</f>
        <v>判定外</v>
      </c>
      <c r="AA15" s="158" t="str">
        <f>IF(G15-E15&gt;0,"↑",IF(G15-E15&lt;0,"↓","－"))</f>
        <v>↓</v>
      </c>
      <c r="AB15" s="156" t="str">
        <f>IF(V15="↓↓↑↓",IF(AA15="↓","減少傾向","×"),"判定外")</f>
        <v>判定外</v>
      </c>
      <c r="AC15" s="157" t="str">
        <f>IF(V15="↑↑↓↑",IF(AA15="↑","増加傾向","×"),"判定外")</f>
        <v>判定外</v>
      </c>
      <c r="AD15" s="159"/>
      <c r="AE15" s="141"/>
      <c r="AK15" s="120" t="s">
        <v>351</v>
      </c>
      <c r="AL15" s="120" t="s">
        <v>423</v>
      </c>
    </row>
    <row r="16" spans="2:38" x14ac:dyDescent="0.15">
      <c r="B16" s="138"/>
      <c r="C16" s="150" t="s">
        <v>316</v>
      </c>
      <c r="D16" s="260">
        <f>SUM(D14:D15)</f>
        <v>383729</v>
      </c>
      <c r="E16" s="260">
        <f>SUM(E14:E15)</f>
        <v>362253</v>
      </c>
      <c r="F16" s="260">
        <f>SUM(F14:F15)</f>
        <v>347122</v>
      </c>
      <c r="G16" s="260">
        <f>SUM(G14:G15)</f>
        <v>352411</v>
      </c>
      <c r="H16" s="260">
        <f>SUM(H14:H15)</f>
        <v>349856</v>
      </c>
      <c r="I16" s="151">
        <f>AVERAGE(D16:H16)</f>
        <v>359074.2</v>
      </c>
      <c r="J16" s="152">
        <f>I16*0.97</f>
        <v>348301.97399999999</v>
      </c>
      <c r="K16" s="152">
        <f>I16*1.03</f>
        <v>369846.42600000004</v>
      </c>
      <c r="L16" s="114" t="str">
        <f>IF(AND(D16&gt;I16*0.97,D16&lt;I16*1.03),"○","×")</f>
        <v>×</v>
      </c>
      <c r="M16" s="114" t="str">
        <f>IF(AND(E16&gt;I16*0.97,E16&lt;I16*1.03),"○","×")</f>
        <v>○</v>
      </c>
      <c r="N16" s="114" t="str">
        <f>IF(AND(F16&gt;I16*0.97,F16&lt;I16*1.03),"○","×")</f>
        <v>×</v>
      </c>
      <c r="O16" s="114" t="str">
        <f>IF(AND(G16&gt;I16*0.97,G16&lt;I16*1.03),"○","×")</f>
        <v>○</v>
      </c>
      <c r="P16" s="114" t="str">
        <f>IF(AND(H16&gt;I16*0.97,H16&lt;I16*1.03),"○","×")</f>
        <v>○</v>
      </c>
      <c r="Q16" s="153" t="str">
        <f>IF(COUNTIF(L16:P16,"○")=5,"同程度","―")</f>
        <v>―</v>
      </c>
      <c r="R16" s="145" t="str">
        <f t="shared" si="2"/>
        <v>↓</v>
      </c>
      <c r="S16" s="114" t="str">
        <f t="shared" si="2"/>
        <v>↓</v>
      </c>
      <c r="T16" s="114" t="str">
        <f t="shared" si="2"/>
        <v>↑</v>
      </c>
      <c r="U16" s="114" t="str">
        <f t="shared" si="2"/>
        <v>↓</v>
      </c>
      <c r="V16" s="114" t="str">
        <f>R16&amp;S16&amp;T16&amp;U16</f>
        <v>↓↓↑↓</v>
      </c>
      <c r="W16" s="157" t="str" cm="1">
        <f t="array" ref="W16">INDEX($AL$2:$AL$82,MATCH(V16,$AK$2:$AK$82,0),0)</f>
        <v>年度により増減</v>
      </c>
      <c r="X16" s="155" t="str">
        <f>IF(F16-D16&gt;0,"↑",IF(F16-D16&lt;0,"↓","－"))</f>
        <v>↓</v>
      </c>
      <c r="Y16" s="156" t="str">
        <f>IF(V16="↓↑↓↓",IF(X16="↓","減少傾向","×"),"判定外")</f>
        <v>判定外</v>
      </c>
      <c r="Z16" s="157" t="str">
        <f>IF(V16="↑↓↑↑",IF(X16="↑","増加傾向","×"),"判定外")</f>
        <v>判定外</v>
      </c>
      <c r="AA16" s="158" t="str">
        <f>IF(G16-E16&gt;0,"↑",IF(G16-E16&lt;0,"↓","－"))</f>
        <v>↓</v>
      </c>
      <c r="AB16" s="156" t="str">
        <f>IF(V16="↓↓↑↓",IF(AA16="↓","減少傾向","×"),"判定外")</f>
        <v>減少傾向</v>
      </c>
      <c r="AC16" s="157" t="str">
        <f>IF(V16="↑↑↓↑",IF(AA16="↑","増加傾向","×"),"判定外")</f>
        <v>判定外</v>
      </c>
      <c r="AD16" s="160" t="s">
        <v>271</v>
      </c>
      <c r="AE16" s="141"/>
      <c r="AK16" s="120" t="s">
        <v>352</v>
      </c>
      <c r="AL16" s="120" t="s">
        <v>423</v>
      </c>
    </row>
    <row r="17" spans="2:38" ht="14.25" thickBot="1" x14ac:dyDescent="0.2">
      <c r="B17" s="138"/>
      <c r="C17" s="150" t="s">
        <v>317</v>
      </c>
      <c r="D17" s="161">
        <f>ROUND(D15/D16,3)</f>
        <v>0.36899999999999999</v>
      </c>
      <c r="E17" s="161">
        <f>ROUND(E15/E16,3)</f>
        <v>0.36599999999999999</v>
      </c>
      <c r="F17" s="161">
        <f>ROUND(F15/F16,3)</f>
        <v>0.37</v>
      </c>
      <c r="G17" s="161">
        <f>ROUND(G15/G16,3)</f>
        <v>0.374</v>
      </c>
      <c r="H17" s="161">
        <f>ROUND(H15/H16,3)</f>
        <v>0.379</v>
      </c>
      <c r="I17" s="162">
        <f>AVERAGE(D17:H17)</f>
        <v>0.37160000000000004</v>
      </c>
      <c r="J17" s="163">
        <f>I17-0.03</f>
        <v>0.34160000000000001</v>
      </c>
      <c r="K17" s="163">
        <f>I17+0.03</f>
        <v>0.40160000000000007</v>
      </c>
      <c r="L17" s="128" t="str">
        <f>IF(AND(D17&gt;I17-0.03,D17&lt;I17+0.03),"○","×")</f>
        <v>○</v>
      </c>
      <c r="M17" s="128" t="str">
        <f>IF(AND(E17&gt;I17-0.03,E17&lt;I17+0.03),"○","×")</f>
        <v>○</v>
      </c>
      <c r="N17" s="128" t="str">
        <f>IF(AND(F17&gt;I17-0.03,F17&lt;I17+0.03),"○","×")</f>
        <v>○</v>
      </c>
      <c r="O17" s="128" t="str">
        <f>IF(AND(G17&gt;I17-0.03,G17&lt;I17+0.03),"○","×")</f>
        <v>○</v>
      </c>
      <c r="P17" s="128" t="str">
        <f>IF(AND(H17&gt;I17-0.03,H17&lt;I17+0.03),"○","×")</f>
        <v>○</v>
      </c>
      <c r="Q17" s="164" t="str">
        <f>IF(COUNTIF(L17:P17,"○")=5,"同程度","―")</f>
        <v>同程度</v>
      </c>
      <c r="R17" s="165" t="str">
        <f t="shared" si="2"/>
        <v>↓</v>
      </c>
      <c r="S17" s="128" t="str">
        <f t="shared" si="2"/>
        <v>↑</v>
      </c>
      <c r="T17" s="128" t="str">
        <f t="shared" si="2"/>
        <v>↑</v>
      </c>
      <c r="U17" s="128" t="str">
        <f t="shared" si="2"/>
        <v>↑</v>
      </c>
      <c r="V17" s="128" t="str">
        <f>R17&amp;S17&amp;T17&amp;U17</f>
        <v>↓↑↑↑</v>
      </c>
      <c r="W17" s="169" t="str" cm="1">
        <f t="array" ref="W17">INDEX($AL$2:$AL$82,MATCH(V17,$AK$2:$AK$82,0),0)</f>
        <v>増加傾向⤴</v>
      </c>
      <c r="X17" s="167" t="str">
        <f>IF(F17-D17&gt;0,"↑",IF(F17-D17&lt;0,"↓","－"))</f>
        <v>↑</v>
      </c>
      <c r="Y17" s="168" t="str">
        <f>IF(V17="↓↑↓↓",IF(X17="↓","減少傾向","×"),"判定外")</f>
        <v>判定外</v>
      </c>
      <c r="Z17" s="169" t="str">
        <f>IF(V17="↑↓↑↑",IF(X17="↑","増加傾向","×"),"判定外")</f>
        <v>判定外</v>
      </c>
      <c r="AA17" s="170" t="str">
        <f>IF(G17-E17&gt;0,"↑",IF(G17-E17&lt;0,"↓","－"))</f>
        <v>↑</v>
      </c>
      <c r="AB17" s="168" t="str">
        <f>IF(V17="↓↓↑↓",IF(AA17="↓","減少傾向","×"),"判定外")</f>
        <v>判定外</v>
      </c>
      <c r="AC17" s="169" t="str">
        <f>IF(V17="↑↑↓↑",IF(AA17="↑","増加傾向","×"),"判定外")</f>
        <v>判定外</v>
      </c>
      <c r="AD17" s="171" t="s">
        <v>332</v>
      </c>
      <c r="AE17" s="141"/>
      <c r="AK17" s="120" t="s">
        <v>353</v>
      </c>
      <c r="AL17" s="120" t="s">
        <v>421</v>
      </c>
    </row>
    <row r="18" spans="2:38" ht="14.25" thickBot="1" x14ac:dyDescent="0.2">
      <c r="B18" s="138"/>
      <c r="C18" s="139"/>
      <c r="D18" s="282"/>
      <c r="E18" s="282"/>
      <c r="F18" s="282"/>
      <c r="G18" s="282"/>
      <c r="H18" s="282"/>
      <c r="I18" s="172"/>
      <c r="J18" s="172"/>
      <c r="K18" s="172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2"/>
      <c r="X18" s="173"/>
      <c r="Y18" s="172"/>
      <c r="Z18" s="172"/>
      <c r="AA18" s="173"/>
      <c r="AB18" s="172"/>
      <c r="AC18" s="172"/>
      <c r="AD18" s="174"/>
      <c r="AE18" s="141"/>
      <c r="AK18" s="120" t="s">
        <v>354</v>
      </c>
      <c r="AL18" s="120" t="s">
        <v>423</v>
      </c>
    </row>
    <row r="19" spans="2:38" ht="13.5" customHeight="1" x14ac:dyDescent="0.15">
      <c r="B19" s="138"/>
      <c r="C19" s="139"/>
      <c r="D19" s="282"/>
      <c r="E19" s="282"/>
      <c r="F19" s="282"/>
      <c r="G19" s="282"/>
      <c r="H19" s="282"/>
      <c r="I19" s="325" t="s">
        <v>336</v>
      </c>
      <c r="J19" s="326"/>
      <c r="K19" s="326"/>
      <c r="L19" s="327"/>
      <c r="M19" s="327"/>
      <c r="N19" s="327"/>
      <c r="O19" s="327"/>
      <c r="P19" s="327"/>
      <c r="Q19" s="328" t="s">
        <v>334</v>
      </c>
      <c r="R19" s="325" t="s">
        <v>337</v>
      </c>
      <c r="S19" s="327"/>
      <c r="T19" s="327"/>
      <c r="U19" s="327"/>
      <c r="V19" s="330" t="s">
        <v>335</v>
      </c>
      <c r="W19" s="331"/>
      <c r="X19" s="319" t="s">
        <v>436</v>
      </c>
      <c r="Y19" s="323" t="s">
        <v>440</v>
      </c>
      <c r="Z19" s="324"/>
      <c r="AA19" s="321" t="s">
        <v>437</v>
      </c>
      <c r="AB19" s="323" t="s">
        <v>441</v>
      </c>
      <c r="AC19" s="324"/>
      <c r="AD19" s="343" t="s">
        <v>424</v>
      </c>
      <c r="AE19" s="141"/>
      <c r="AK19" s="120" t="s">
        <v>355</v>
      </c>
      <c r="AL19" s="120" t="s">
        <v>423</v>
      </c>
    </row>
    <row r="20" spans="2:38" x14ac:dyDescent="0.15">
      <c r="B20" s="138"/>
      <c r="C20" s="176" t="s">
        <v>294</v>
      </c>
      <c r="D20" s="39" t="str">
        <f ca="1">Q1&amp;"(n="&amp;D25&amp;")"</f>
        <v>R1(n=82)</v>
      </c>
      <c r="E20" s="39" t="str">
        <f ca="1">R1&amp;"(n="&amp;E25&amp;")"</f>
        <v>R2(n=82)</v>
      </c>
      <c r="F20" s="39" t="str">
        <f ca="1">S1&amp;"(n="&amp;F25&amp;")"</f>
        <v>R3(n=82)</v>
      </c>
      <c r="G20" s="39" t="str">
        <f ca="1">T1&amp;"(n="&amp;G25&amp;")"</f>
        <v>R4(n=82)</v>
      </c>
      <c r="H20" s="39" t="str">
        <f ca="1">U1&amp;"(n="&amp;H25&amp;")"</f>
        <v>R5(n=82)</v>
      </c>
      <c r="I20" s="143" t="s">
        <v>333</v>
      </c>
      <c r="J20" s="144">
        <v>-0.03</v>
      </c>
      <c r="K20" s="144">
        <v>0.03</v>
      </c>
      <c r="L20" s="280" t="str">
        <f ca="1">Q1</f>
        <v>R1</v>
      </c>
      <c r="M20" s="280" t="str">
        <f ca="1">R1</f>
        <v>R2</v>
      </c>
      <c r="N20" s="280" t="str">
        <f ca="1">S1</f>
        <v>R3</v>
      </c>
      <c r="O20" s="280" t="str">
        <f ca="1">T1</f>
        <v>R4</v>
      </c>
      <c r="P20" s="280" t="str">
        <f ca="1">U1</f>
        <v>R5</v>
      </c>
      <c r="Q20" s="329"/>
      <c r="R20" s="145" t="s">
        <v>430</v>
      </c>
      <c r="S20" s="114" t="s">
        <v>431</v>
      </c>
      <c r="T20" s="114" t="s">
        <v>432</v>
      </c>
      <c r="U20" s="114" t="s">
        <v>433</v>
      </c>
      <c r="V20" s="332"/>
      <c r="W20" s="333"/>
      <c r="X20" s="320"/>
      <c r="Y20" s="146" t="s">
        <v>442</v>
      </c>
      <c r="Z20" s="147" t="s">
        <v>443</v>
      </c>
      <c r="AA20" s="322"/>
      <c r="AB20" s="148" t="s">
        <v>444</v>
      </c>
      <c r="AC20" s="149" t="s">
        <v>445</v>
      </c>
      <c r="AD20" s="344"/>
      <c r="AE20" s="141"/>
      <c r="AK20" s="120" t="s">
        <v>356</v>
      </c>
      <c r="AL20" s="120" t="s">
        <v>422</v>
      </c>
    </row>
    <row r="21" spans="2:38" x14ac:dyDescent="0.15">
      <c r="B21" s="138"/>
      <c r="C21" s="150" t="s">
        <v>267</v>
      </c>
      <c r="D21" s="283">
        <f>ROUND(D14/D25,1)</f>
        <v>2950.8</v>
      </c>
      <c r="E21" s="283">
        <f>ROUND(E14/E25,1)</f>
        <v>2801.5</v>
      </c>
      <c r="F21" s="283">
        <f>ROUND(F14/F25,1)</f>
        <v>2666.2</v>
      </c>
      <c r="G21" s="283">
        <f>ROUND(G14/G25,1)</f>
        <v>2692.3</v>
      </c>
      <c r="H21" s="283">
        <f>ROUND(H14/H25,1)</f>
        <v>2649.2</v>
      </c>
      <c r="I21" s="151">
        <f>AVERAGE(D21:H21)</f>
        <v>2752</v>
      </c>
      <c r="J21" s="152">
        <f>I21*0.97</f>
        <v>2669.44</v>
      </c>
      <c r="K21" s="152">
        <f>I21*1.03</f>
        <v>2834.56</v>
      </c>
      <c r="L21" s="114" t="str">
        <f>IF(AND(D21&gt;I21*0.97,D21&lt;I21*1.03),"○","×")</f>
        <v>×</v>
      </c>
      <c r="M21" s="114" t="str">
        <f>IF(AND(E21&gt;I21*0.97,E21&lt;I21*1.03),"○","×")</f>
        <v>○</v>
      </c>
      <c r="N21" s="114" t="str">
        <f>IF(AND(F21&gt;I21*0.97,F21&lt;I21*1.03),"○","×")</f>
        <v>×</v>
      </c>
      <c r="O21" s="114" t="str">
        <f>IF(AND(G21&gt;I21*0.97,G21&lt;I21*1.03),"○","×")</f>
        <v>○</v>
      </c>
      <c r="P21" s="114" t="str">
        <f>IF(AND(H21&gt;I21*0.97,H21&lt;I21*1.03),"○","×")</f>
        <v>×</v>
      </c>
      <c r="Q21" s="153" t="str">
        <f>IF(COUNTIF(L21:P21,"○")=5,"同程度","―")</f>
        <v>―</v>
      </c>
      <c r="R21" s="145" t="str">
        <f t="shared" ref="R21:U24" si="3">IF(E21-D21&gt;0,"↑",IF(E21-D21&lt;0,"↓","－"))</f>
        <v>↓</v>
      </c>
      <c r="S21" s="114" t="str">
        <f t="shared" si="3"/>
        <v>↓</v>
      </c>
      <c r="T21" s="114" t="str">
        <f t="shared" si="3"/>
        <v>↑</v>
      </c>
      <c r="U21" s="114" t="str">
        <f t="shared" si="3"/>
        <v>↓</v>
      </c>
      <c r="V21" s="114" t="str">
        <f>R21&amp;S21&amp;T21&amp;U21</f>
        <v>↓↓↑↓</v>
      </c>
      <c r="W21" s="157" t="str" cm="1">
        <f t="array" ref="W21">INDEX($AL$2:$AL$82,MATCH(V21,$AK$2:$AK$82,0),0)</f>
        <v>年度により増減</v>
      </c>
      <c r="X21" s="155" t="str">
        <f>IF(F21-D21&gt;0,"↑",IF(F21-D21&lt;0,"↓","－"))</f>
        <v>↓</v>
      </c>
      <c r="Y21" s="156" t="str">
        <f>IF(V21="↓↑↓↓",IF(X21="↓","減少傾向","×"),"判定外")</f>
        <v>判定外</v>
      </c>
      <c r="Z21" s="157" t="str">
        <f>IF(V21="↑↓↑↑",IF(X21="↑","増加傾向","×"),"判定外")</f>
        <v>判定外</v>
      </c>
      <c r="AA21" s="158" t="str">
        <f>IF(G21-E21&gt;0,"↑",IF(G21-E21&lt;0,"↓","－"))</f>
        <v>↓</v>
      </c>
      <c r="AB21" s="156" t="str">
        <f>IF(V21="↓↓↑↓",IF(AA21="↓","減少傾向","×"),"判定外")</f>
        <v>減少傾向</v>
      </c>
      <c r="AC21" s="157" t="str">
        <f>IF(V21="↑↑↓↑",IF(AA21="↑","増加傾向","×"),"判定外")</f>
        <v>判定外</v>
      </c>
      <c r="AD21" s="159"/>
      <c r="AE21" s="141"/>
      <c r="AK21" s="120" t="s">
        <v>357</v>
      </c>
      <c r="AL21" s="120" t="s">
        <v>425</v>
      </c>
    </row>
    <row r="22" spans="2:38" x14ac:dyDescent="0.15">
      <c r="B22" s="138"/>
      <c r="C22" s="150" t="s">
        <v>268</v>
      </c>
      <c r="D22" s="283">
        <f>ROUND(D15/D25,1)</f>
        <v>1728.8</v>
      </c>
      <c r="E22" s="283">
        <f>ROUND(E15/E25,1)</f>
        <v>1616.2</v>
      </c>
      <c r="F22" s="283">
        <f>ROUND(F15/F25,1)</f>
        <v>1567</v>
      </c>
      <c r="G22" s="283">
        <f>ROUND(G15/G25,1)</f>
        <v>1605.4</v>
      </c>
      <c r="H22" s="283">
        <f>ROUND(H15/H25,1)</f>
        <v>1617.4</v>
      </c>
      <c r="I22" s="151">
        <f>AVERAGE(D22:H22)</f>
        <v>1626.9599999999998</v>
      </c>
      <c r="J22" s="152">
        <f>I22*0.97</f>
        <v>1578.1511999999998</v>
      </c>
      <c r="K22" s="152">
        <f>I22*1.03</f>
        <v>1675.7687999999998</v>
      </c>
      <c r="L22" s="114" t="str">
        <f>IF(AND(D22&gt;I22*0.97,D22&lt;I22*1.03),"○","×")</f>
        <v>×</v>
      </c>
      <c r="M22" s="114" t="str">
        <f>IF(AND(E22&gt;I22*0.97,E22&lt;I22*1.03),"○","×")</f>
        <v>○</v>
      </c>
      <c r="N22" s="114" t="str">
        <f>IF(AND(F22&gt;I22*0.97,F22&lt;I22*1.03),"○","×")</f>
        <v>×</v>
      </c>
      <c r="O22" s="114" t="str">
        <f>IF(AND(G22&gt;I22*0.97,G22&lt;I22*1.03),"○","×")</f>
        <v>○</v>
      </c>
      <c r="P22" s="114" t="str">
        <f>IF(AND(H22&gt;I22*0.97,H22&lt;I22*1.03),"○","×")</f>
        <v>○</v>
      </c>
      <c r="Q22" s="153" t="str">
        <f>IF(COUNTIF(L22:P22,"○")=5,"同程度","―")</f>
        <v>―</v>
      </c>
      <c r="R22" s="145" t="str">
        <f t="shared" si="3"/>
        <v>↓</v>
      </c>
      <c r="S22" s="114" t="str">
        <f t="shared" si="3"/>
        <v>↓</v>
      </c>
      <c r="T22" s="114" t="str">
        <f t="shared" si="3"/>
        <v>↑</v>
      </c>
      <c r="U22" s="114" t="str">
        <f t="shared" si="3"/>
        <v>↑</v>
      </c>
      <c r="V22" s="114" t="str">
        <f>R22&amp;S22&amp;T22&amp;U22</f>
        <v>↓↓↑↑</v>
      </c>
      <c r="W22" s="157" t="str" cm="1">
        <f t="array" ref="W22">INDEX($AL$2:$AL$82,MATCH(V22,$AK$2:$AK$82,0),0)</f>
        <v>年度により増減</v>
      </c>
      <c r="X22" s="155" t="str">
        <f>IF(F22-D22&gt;0,"↑",IF(F22-D22&lt;0,"↓","－"))</f>
        <v>↓</v>
      </c>
      <c r="Y22" s="156" t="str">
        <f>IF(V22="↓↑↓↓",IF(X22="↓","減少傾向","×"),"判定外")</f>
        <v>判定外</v>
      </c>
      <c r="Z22" s="157" t="str">
        <f>IF(V22="↑↓↑↑",IF(X22="↑","増加傾向","×"),"判定外")</f>
        <v>判定外</v>
      </c>
      <c r="AA22" s="158" t="str">
        <f>IF(G22-E22&gt;0,"↑",IF(G22-E22&lt;0,"↓","－"))</f>
        <v>↓</v>
      </c>
      <c r="AB22" s="156" t="str">
        <f>IF(V22="↓↓↑↓",IF(AA22="↓","減少傾向","×"),"判定外")</f>
        <v>判定外</v>
      </c>
      <c r="AC22" s="157" t="str">
        <f>IF(V22="↑↑↓↑",IF(AA22="↑","増加傾向","×"),"判定外")</f>
        <v>判定外</v>
      </c>
      <c r="AD22" s="159"/>
      <c r="AE22" s="141"/>
      <c r="AK22" s="120" t="s">
        <v>358</v>
      </c>
      <c r="AL22" s="120" t="s">
        <v>422</v>
      </c>
    </row>
    <row r="23" spans="2:38" x14ac:dyDescent="0.15">
      <c r="B23" s="138"/>
      <c r="C23" s="150" t="s">
        <v>316</v>
      </c>
      <c r="D23" s="283">
        <f>ROUND(SUM(D21:D22),1)</f>
        <v>4679.6000000000004</v>
      </c>
      <c r="E23" s="283">
        <f>ROUND(SUM(E21:E22),1)</f>
        <v>4417.7</v>
      </c>
      <c r="F23" s="283">
        <f>ROUND(SUM(F21:F22),1)</f>
        <v>4233.2</v>
      </c>
      <c r="G23" s="283">
        <f>ROUND(SUM(G21:G22),1)</f>
        <v>4297.7</v>
      </c>
      <c r="H23" s="283">
        <f>ROUND(SUM(H21:H22),1)</f>
        <v>4266.6000000000004</v>
      </c>
      <c r="I23" s="151">
        <f>AVERAGE(D23:H23)</f>
        <v>4378.9600000000009</v>
      </c>
      <c r="J23" s="152">
        <f>I23*0.97</f>
        <v>4247.5912000000008</v>
      </c>
      <c r="K23" s="152">
        <f>I23*1.03</f>
        <v>4510.3288000000011</v>
      </c>
      <c r="L23" s="114" t="str">
        <f>IF(AND(D23&gt;I23*0.97,D23&lt;I23*1.03),"○","×")</f>
        <v>×</v>
      </c>
      <c r="M23" s="114" t="str">
        <f>IF(AND(E23&gt;I23*0.97,E23&lt;I23*1.03),"○","×")</f>
        <v>○</v>
      </c>
      <c r="N23" s="114" t="str">
        <f>IF(AND(F23&gt;I23*0.97,F23&lt;I23*1.03),"○","×")</f>
        <v>×</v>
      </c>
      <c r="O23" s="114" t="str">
        <f>IF(AND(G23&gt;I23*0.97,G23&lt;I23*1.03),"○","×")</f>
        <v>○</v>
      </c>
      <c r="P23" s="114" t="str">
        <f>IF(AND(H23&gt;I23*0.97,H23&lt;I23*1.03),"○","×")</f>
        <v>○</v>
      </c>
      <c r="Q23" s="153" t="str">
        <f>IF(COUNTIF(L23:P23,"○")=5,"同程度","―")</f>
        <v>―</v>
      </c>
      <c r="R23" s="145" t="str">
        <f t="shared" si="3"/>
        <v>↓</v>
      </c>
      <c r="S23" s="114" t="str">
        <f t="shared" si="3"/>
        <v>↓</v>
      </c>
      <c r="T23" s="114" t="str">
        <f t="shared" si="3"/>
        <v>↑</v>
      </c>
      <c r="U23" s="114" t="str">
        <f t="shared" si="3"/>
        <v>↓</v>
      </c>
      <c r="V23" s="114" t="str">
        <f>R23&amp;S23&amp;T23&amp;U23</f>
        <v>↓↓↑↓</v>
      </c>
      <c r="W23" s="157" t="str" cm="1">
        <f t="array" ref="W23">INDEX($AL$2:$AL$82,MATCH(V23,$AK$2:$AK$82,0),0)</f>
        <v>年度により増減</v>
      </c>
      <c r="X23" s="155" t="str">
        <f>IF(F23-D23&gt;0,"↑",IF(F23-D23&lt;0,"↓","－"))</f>
        <v>↓</v>
      </c>
      <c r="Y23" s="156" t="str">
        <f>IF(V23="↓↑↓↓",IF(X23="↓","減少傾向","×"),"判定外")</f>
        <v>判定外</v>
      </c>
      <c r="Z23" s="157" t="str">
        <f>IF(V23="↑↓↑↑",IF(X23="↑","増加傾向","×"),"判定外")</f>
        <v>判定外</v>
      </c>
      <c r="AA23" s="158" t="str">
        <f>IF(G23-E23&gt;0,"↑",IF(G23-E23&lt;0,"↓","－"))</f>
        <v>↓</v>
      </c>
      <c r="AB23" s="156" t="str">
        <f>IF(V23="↓↓↑↓",IF(AA23="↓","減少傾向","×"),"判定外")</f>
        <v>減少傾向</v>
      </c>
      <c r="AC23" s="157" t="str">
        <f>IF(V23="↑↑↓↑",IF(AA23="↑","増加傾向","×"),"判定外")</f>
        <v>判定外</v>
      </c>
      <c r="AD23" s="160" t="s">
        <v>271</v>
      </c>
      <c r="AE23" s="141"/>
      <c r="AK23" s="120" t="s">
        <v>359</v>
      </c>
      <c r="AL23" s="120" t="s">
        <v>421</v>
      </c>
    </row>
    <row r="24" spans="2:38" ht="14.25" thickBot="1" x14ac:dyDescent="0.2">
      <c r="B24" s="138"/>
      <c r="C24" s="150" t="s">
        <v>317</v>
      </c>
      <c r="D24" s="161">
        <f>ROUND(D22/D23,3)</f>
        <v>0.36899999999999999</v>
      </c>
      <c r="E24" s="161">
        <f>ROUND(E22/E23,3)</f>
        <v>0.36599999999999999</v>
      </c>
      <c r="F24" s="161">
        <f>ROUND(F22/F23,3)</f>
        <v>0.37</v>
      </c>
      <c r="G24" s="161">
        <f>ROUND(G22/G23,3)</f>
        <v>0.374</v>
      </c>
      <c r="H24" s="161">
        <f>ROUND(H22/H23,3)</f>
        <v>0.379</v>
      </c>
      <c r="I24" s="162">
        <f>AVERAGE(D24:H24)</f>
        <v>0.37160000000000004</v>
      </c>
      <c r="J24" s="163">
        <f>I24-0.03</f>
        <v>0.34160000000000001</v>
      </c>
      <c r="K24" s="163">
        <f>I24+0.03</f>
        <v>0.40160000000000007</v>
      </c>
      <c r="L24" s="128" t="str">
        <f>IF(AND(D24&gt;I24-0.03,D24&lt;I24+0.03),"○","×")</f>
        <v>○</v>
      </c>
      <c r="M24" s="128" t="str">
        <f>IF(AND(E24&gt;I24-0.03,E24&lt;I24+0.03),"○","×")</f>
        <v>○</v>
      </c>
      <c r="N24" s="128" t="str">
        <f>IF(AND(F24&gt;I24-0.03,F24&lt;I24+0.03),"○","×")</f>
        <v>○</v>
      </c>
      <c r="O24" s="128" t="str">
        <f>IF(AND(G24&gt;I24-0.03,G24&lt;I24+0.03),"○","×")</f>
        <v>○</v>
      </c>
      <c r="P24" s="128" t="str">
        <f>IF(AND(H24&gt;I24-0.03,H24&lt;I24+0.03),"○","×")</f>
        <v>○</v>
      </c>
      <c r="Q24" s="164" t="str">
        <f>IF(COUNTIF(L24:P24,"○")=5,"同程度","―")</f>
        <v>同程度</v>
      </c>
      <c r="R24" s="165" t="str">
        <f t="shared" si="3"/>
        <v>↓</v>
      </c>
      <c r="S24" s="128" t="str">
        <f t="shared" si="3"/>
        <v>↑</v>
      </c>
      <c r="T24" s="128" t="str">
        <f t="shared" si="3"/>
        <v>↑</v>
      </c>
      <c r="U24" s="128" t="str">
        <f t="shared" si="3"/>
        <v>↑</v>
      </c>
      <c r="V24" s="128" t="str">
        <f>R24&amp;S24&amp;T24&amp;U24</f>
        <v>↓↑↑↑</v>
      </c>
      <c r="W24" s="169" t="str" cm="1">
        <f t="array" ref="W24">INDEX($AL$2:$AL$82,MATCH(V24,$AK$2:$AK$82,0),0)</f>
        <v>増加傾向⤴</v>
      </c>
      <c r="X24" s="167" t="str">
        <f>IF(F24-D24&gt;0,"↑",IF(F24-D24&lt;0,"↓","－"))</f>
        <v>↑</v>
      </c>
      <c r="Y24" s="168" t="str">
        <f>IF(V24="↓↑↓↓",IF(X24="↓","減少傾向","×"),"判定外")</f>
        <v>判定外</v>
      </c>
      <c r="Z24" s="169" t="str">
        <f>IF(V24="↑↓↑↑",IF(X24="↑","増加傾向","×"),"判定外")</f>
        <v>判定外</v>
      </c>
      <c r="AA24" s="170" t="str">
        <f>IF(G24-E24&gt;0,"↑",IF(G24-E24&lt;0,"↓","－"))</f>
        <v>↑</v>
      </c>
      <c r="AB24" s="168" t="str">
        <f>IF(V24="↓↓↑↓",IF(AA24="↓","減少傾向","×"),"判定外")</f>
        <v>判定外</v>
      </c>
      <c r="AC24" s="169" t="str">
        <f>IF(V24="↑↑↓↑",IF(AA24="↑","増加傾向","×"),"判定外")</f>
        <v>判定外</v>
      </c>
      <c r="AD24" s="171" t="s">
        <v>332</v>
      </c>
      <c r="AE24" s="141"/>
      <c r="AK24" s="120" t="s">
        <v>360</v>
      </c>
      <c r="AL24" s="120" t="s">
        <v>426</v>
      </c>
    </row>
    <row r="25" spans="2:38" x14ac:dyDescent="0.15">
      <c r="B25" s="138"/>
      <c r="C25" s="150" t="s">
        <v>322</v>
      </c>
      <c r="D25" s="40">
        <f>COUNT('3-1.2019'!D12:D97)</f>
        <v>82</v>
      </c>
      <c r="E25" s="40">
        <f>COUNT('3-1.2020'!D12:D97)</f>
        <v>82</v>
      </c>
      <c r="F25" s="40">
        <f>COUNT('3-1.2021'!D12:D97)</f>
        <v>82</v>
      </c>
      <c r="G25" s="40">
        <f>COUNT('3-1.2022'!D12:D97)</f>
        <v>82</v>
      </c>
      <c r="H25" s="40">
        <f>COUNT('3-1.2023'!D12:D97)</f>
        <v>82</v>
      </c>
      <c r="I25" s="172"/>
      <c r="J25" s="172"/>
      <c r="K25" s="172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2"/>
      <c r="X25" s="173"/>
      <c r="Y25" s="172"/>
      <c r="Z25" s="172"/>
      <c r="AA25" s="173"/>
      <c r="AB25" s="172"/>
      <c r="AC25" s="172"/>
      <c r="AD25" s="174"/>
      <c r="AE25" s="141"/>
      <c r="AK25" s="120" t="s">
        <v>361</v>
      </c>
      <c r="AL25" s="120" t="s">
        <v>421</v>
      </c>
    </row>
    <row r="26" spans="2:38" ht="14.25" thickBot="1" x14ac:dyDescent="0.2">
      <c r="B26" s="138"/>
      <c r="C26" s="140"/>
      <c r="D26" s="282"/>
      <c r="E26" s="282"/>
      <c r="F26" s="282"/>
      <c r="G26" s="282"/>
      <c r="H26" s="282"/>
      <c r="I26" s="172"/>
      <c r="J26" s="172"/>
      <c r="K26" s="172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2"/>
      <c r="X26" s="173"/>
      <c r="Y26" s="172"/>
      <c r="Z26" s="172"/>
      <c r="AA26" s="173"/>
      <c r="AB26" s="172"/>
      <c r="AC26" s="172"/>
      <c r="AD26" s="174"/>
      <c r="AE26" s="141"/>
      <c r="AK26" s="120" t="s">
        <v>362</v>
      </c>
      <c r="AL26" s="120" t="s">
        <v>422</v>
      </c>
    </row>
    <row r="27" spans="2:38" ht="13.5" customHeight="1" x14ac:dyDescent="0.15">
      <c r="B27" s="138"/>
      <c r="C27" s="139"/>
      <c r="D27" s="282"/>
      <c r="E27" s="282"/>
      <c r="F27" s="282"/>
      <c r="G27" s="282"/>
      <c r="H27" s="282"/>
      <c r="I27" s="334" t="s">
        <v>336</v>
      </c>
      <c r="J27" s="335"/>
      <c r="K27" s="335"/>
      <c r="L27" s="335"/>
      <c r="M27" s="335"/>
      <c r="N27" s="335"/>
      <c r="O27" s="335"/>
      <c r="P27" s="326"/>
      <c r="Q27" s="336" t="s">
        <v>334</v>
      </c>
      <c r="R27" s="325" t="s">
        <v>337</v>
      </c>
      <c r="S27" s="327"/>
      <c r="T27" s="327"/>
      <c r="U27" s="327"/>
      <c r="V27" s="330" t="s">
        <v>335</v>
      </c>
      <c r="W27" s="331"/>
      <c r="X27" s="319" t="s">
        <v>436</v>
      </c>
      <c r="Y27" s="323" t="s">
        <v>440</v>
      </c>
      <c r="Z27" s="324"/>
      <c r="AA27" s="321" t="s">
        <v>437</v>
      </c>
      <c r="AB27" s="323" t="s">
        <v>441</v>
      </c>
      <c r="AC27" s="324"/>
      <c r="AD27" s="343" t="s">
        <v>424</v>
      </c>
      <c r="AE27" s="141"/>
      <c r="AK27" s="120" t="s">
        <v>363</v>
      </c>
      <c r="AL27" s="120" t="s">
        <v>421</v>
      </c>
    </row>
    <row r="28" spans="2:38" x14ac:dyDescent="0.15">
      <c r="B28" s="138"/>
      <c r="C28" s="177" t="s">
        <v>293</v>
      </c>
      <c r="D28" s="39" t="str">
        <f ca="1">Q1&amp;"(n="&amp;D33&amp;")"</f>
        <v>R1(n=25)</v>
      </c>
      <c r="E28" s="39" t="str">
        <f ca="1">R1&amp;"(n="&amp;E33&amp;")"</f>
        <v>R2(n=25)</v>
      </c>
      <c r="F28" s="39" t="str">
        <f ca="1">S1&amp;"(n="&amp;F33&amp;")"</f>
        <v>R3(n=25)</v>
      </c>
      <c r="G28" s="39" t="str">
        <f ca="1">T1&amp;"(n="&amp;G33&amp;")"</f>
        <v>R4(n=25)</v>
      </c>
      <c r="H28" s="39" t="str">
        <f ca="1">U1&amp;"(n="&amp;H33&amp;")"</f>
        <v>R5(n=25)</v>
      </c>
      <c r="I28" s="143" t="s">
        <v>333</v>
      </c>
      <c r="J28" s="144">
        <v>-0.03</v>
      </c>
      <c r="K28" s="144">
        <v>0.03</v>
      </c>
      <c r="L28" s="280" t="str">
        <f ca="1">Q1</f>
        <v>R1</v>
      </c>
      <c r="M28" s="280" t="str">
        <f ca="1">R1</f>
        <v>R2</v>
      </c>
      <c r="N28" s="280" t="str">
        <f ca="1">S1</f>
        <v>R3</v>
      </c>
      <c r="O28" s="280" t="str">
        <f ca="1">T1</f>
        <v>R4</v>
      </c>
      <c r="P28" s="280" t="str">
        <f ca="1">U1</f>
        <v>R5</v>
      </c>
      <c r="Q28" s="337"/>
      <c r="R28" s="145" t="s">
        <v>430</v>
      </c>
      <c r="S28" s="114" t="s">
        <v>431</v>
      </c>
      <c r="T28" s="114" t="s">
        <v>432</v>
      </c>
      <c r="U28" s="114" t="s">
        <v>433</v>
      </c>
      <c r="V28" s="332"/>
      <c r="W28" s="333"/>
      <c r="X28" s="320"/>
      <c r="Y28" s="146" t="s">
        <v>442</v>
      </c>
      <c r="Z28" s="147" t="s">
        <v>443</v>
      </c>
      <c r="AA28" s="322"/>
      <c r="AB28" s="148" t="s">
        <v>444</v>
      </c>
      <c r="AC28" s="149" t="s">
        <v>445</v>
      </c>
      <c r="AD28" s="344"/>
      <c r="AE28" s="141"/>
      <c r="AK28" s="120" t="s">
        <v>364</v>
      </c>
      <c r="AL28" s="120" t="s">
        <v>332</v>
      </c>
    </row>
    <row r="29" spans="2:38" x14ac:dyDescent="0.15">
      <c r="B29" s="138"/>
      <c r="C29" s="150" t="s">
        <v>267</v>
      </c>
      <c r="D29" s="284">
        <f>ROUND('3-1.2019'!D7,1)</f>
        <v>3474.2</v>
      </c>
      <c r="E29" s="284">
        <f>ROUND('3-1.2020'!D7,1)</f>
        <v>3237.2</v>
      </c>
      <c r="F29" s="284">
        <f>ROUND('3-1.2021'!D7,1)</f>
        <v>3064.4</v>
      </c>
      <c r="G29" s="284">
        <f>ROUND('3-1.2022'!D7,1)</f>
        <v>3115.4</v>
      </c>
      <c r="H29" s="284">
        <f>ROUND('3-1.2023'!D7,1)</f>
        <v>2932.2</v>
      </c>
      <c r="I29" s="151">
        <f>AVERAGE(D29:H29)</f>
        <v>3164.6799999999994</v>
      </c>
      <c r="J29" s="152">
        <f>I29*0.97</f>
        <v>3069.7395999999994</v>
      </c>
      <c r="K29" s="152">
        <f>I29*1.03</f>
        <v>3259.6203999999993</v>
      </c>
      <c r="L29" s="114" t="str">
        <f>IF(AND(D29&gt;I29*0.97,D29&lt;I29*1.03),"○","×")</f>
        <v>×</v>
      </c>
      <c r="M29" s="114" t="str">
        <f>IF(AND(E29&gt;I29*0.97,E29&lt;I29*1.03),"○","×")</f>
        <v>○</v>
      </c>
      <c r="N29" s="114" t="str">
        <f>IF(AND(F29&gt;I29*0.97,F29&lt;I29*1.03),"○","×")</f>
        <v>×</v>
      </c>
      <c r="O29" s="114" t="str">
        <f>IF(AND(G29&gt;I29*0.97,G29&lt;I29*1.03),"○","×")</f>
        <v>○</v>
      </c>
      <c r="P29" s="114" t="str">
        <f>IF(AND(H29&gt;I29*0.97,H29&lt;I29*1.03),"○","×")</f>
        <v>×</v>
      </c>
      <c r="Q29" s="153" t="str">
        <f>IF(COUNTIF(L29:P29,"○")=5,"同程度","―")</f>
        <v>―</v>
      </c>
      <c r="R29" s="145" t="str">
        <f t="shared" ref="R29:U32" si="4">IF(E29-D29&gt;0,"↑",IF(E29-D29&lt;0,"↓","－"))</f>
        <v>↓</v>
      </c>
      <c r="S29" s="114" t="str">
        <f t="shared" si="4"/>
        <v>↓</v>
      </c>
      <c r="T29" s="114" t="str">
        <f t="shared" si="4"/>
        <v>↑</v>
      </c>
      <c r="U29" s="114" t="str">
        <f t="shared" si="4"/>
        <v>↓</v>
      </c>
      <c r="V29" s="114" t="str">
        <f>R29&amp;S29&amp;T29&amp;U29</f>
        <v>↓↓↑↓</v>
      </c>
      <c r="W29" s="157" t="str" cm="1">
        <f t="array" ref="W29">INDEX($AL$2:$AL$82,MATCH(V29,$AK$2:$AK$82,0),0)</f>
        <v>年度により増減</v>
      </c>
      <c r="X29" s="155" t="str">
        <f>IF(F29-D29&gt;0,"↑",IF(F29-D29&lt;0,"↓","－"))</f>
        <v>↓</v>
      </c>
      <c r="Y29" s="156" t="str">
        <f>IF(V29="↓↑↓↓",IF(X29="↓","減少傾向","×"),"判定外")</f>
        <v>判定外</v>
      </c>
      <c r="Z29" s="157" t="str">
        <f>IF(V29="↑↓↑↑",IF(X29="↑","増加傾向","×"),"判定外")</f>
        <v>判定外</v>
      </c>
      <c r="AA29" s="158" t="str">
        <f>IF(G29-E29&gt;0,"↑",IF(G29-E29&lt;0,"↓","－"))</f>
        <v>↓</v>
      </c>
      <c r="AB29" s="156" t="str">
        <f>IF(V29="↓↓↑↓",IF(AA29="↓","減少傾向","×"),"判定外")</f>
        <v>減少傾向</v>
      </c>
      <c r="AC29" s="157" t="str">
        <f>IF(V29="↑↑↓↑",IF(AA29="↑","増加傾向","×"),"判定外")</f>
        <v>判定外</v>
      </c>
      <c r="AD29" s="159"/>
      <c r="AE29" s="141"/>
      <c r="AK29" s="120" t="s">
        <v>365</v>
      </c>
      <c r="AL29" s="120" t="s">
        <v>422</v>
      </c>
    </row>
    <row r="30" spans="2:38" x14ac:dyDescent="0.15">
      <c r="B30" s="138"/>
      <c r="C30" s="150" t="s">
        <v>268</v>
      </c>
      <c r="D30" s="284">
        <f>ROUND('3-1.2019'!E7,1)</f>
        <v>2235</v>
      </c>
      <c r="E30" s="284">
        <f>ROUND('3-1.2020'!E7,1)</f>
        <v>2055.6999999999998</v>
      </c>
      <c r="F30" s="284">
        <f>ROUND('3-1.2021'!E7,1)</f>
        <v>1995.9</v>
      </c>
      <c r="G30" s="284">
        <f>ROUND('3-1.2022'!E7,1)</f>
        <v>2037.3</v>
      </c>
      <c r="H30" s="284">
        <f>ROUND('3-1.2023'!E7,1)</f>
        <v>2013.6</v>
      </c>
      <c r="I30" s="151">
        <f>AVERAGE(D30:H30)</f>
        <v>2067.5</v>
      </c>
      <c r="J30" s="152">
        <f>I30*0.97</f>
        <v>2005.4749999999999</v>
      </c>
      <c r="K30" s="152">
        <f>I30*1.03</f>
        <v>2129.5250000000001</v>
      </c>
      <c r="L30" s="114" t="str">
        <f>IF(AND(D30&gt;I30*0.97,D30&lt;I30*1.03),"○","×")</f>
        <v>×</v>
      </c>
      <c r="M30" s="114" t="str">
        <f>IF(AND(E30&gt;I30*0.97,E30&lt;I30*1.03),"○","×")</f>
        <v>○</v>
      </c>
      <c r="N30" s="114" t="str">
        <f>IF(AND(F30&gt;I30*0.97,F30&lt;I30*1.03),"○","×")</f>
        <v>×</v>
      </c>
      <c r="O30" s="114" t="str">
        <f>IF(AND(G30&gt;I30*0.97,G30&lt;I30*1.03),"○","×")</f>
        <v>○</v>
      </c>
      <c r="P30" s="114" t="str">
        <f>IF(AND(H30&gt;I30*0.97,H30&lt;I30*1.03),"○","×")</f>
        <v>○</v>
      </c>
      <c r="Q30" s="153" t="str">
        <f>IF(COUNTIF(L30:P30,"○")=5,"同程度","―")</f>
        <v>―</v>
      </c>
      <c r="R30" s="145" t="str">
        <f t="shared" si="4"/>
        <v>↓</v>
      </c>
      <c r="S30" s="114" t="str">
        <f t="shared" si="4"/>
        <v>↓</v>
      </c>
      <c r="T30" s="114" t="str">
        <f t="shared" si="4"/>
        <v>↑</v>
      </c>
      <c r="U30" s="114" t="str">
        <f t="shared" si="4"/>
        <v>↓</v>
      </c>
      <c r="V30" s="114" t="str">
        <f>R30&amp;S30&amp;T30&amp;U30</f>
        <v>↓↓↑↓</v>
      </c>
      <c r="W30" s="157" t="str" cm="1">
        <f t="array" ref="W30">INDEX($AL$2:$AL$82,MATCH(V30,$AK$2:$AK$82,0),0)</f>
        <v>年度により増減</v>
      </c>
      <c r="X30" s="155" t="str">
        <f>IF(F30-D30&gt;0,"↑",IF(F30-D30&lt;0,"↓","－"))</f>
        <v>↓</v>
      </c>
      <c r="Y30" s="156" t="str">
        <f>IF(V30="↓↑↓↓",IF(X30="↓","減少傾向","×"),"判定外")</f>
        <v>判定外</v>
      </c>
      <c r="Z30" s="157" t="str">
        <f>IF(V30="↑↓↑↑",IF(X30="↑","増加傾向","×"),"判定外")</f>
        <v>判定外</v>
      </c>
      <c r="AA30" s="158" t="str">
        <f>IF(G30-E30&gt;0,"↑",IF(G30-E30&lt;0,"↓","－"))</f>
        <v>↓</v>
      </c>
      <c r="AB30" s="156" t="str">
        <f>IF(V30="↓↓↑↓",IF(AA30="↓","減少傾向","×"),"判定外")</f>
        <v>減少傾向</v>
      </c>
      <c r="AC30" s="157" t="str">
        <f>IF(V30="↑↑↓↑",IF(AA30="↑","増加傾向","×"),"判定外")</f>
        <v>判定外</v>
      </c>
      <c r="AD30" s="159"/>
      <c r="AE30" s="141"/>
      <c r="AK30" s="120" t="s">
        <v>366</v>
      </c>
      <c r="AL30" s="120" t="s">
        <v>421</v>
      </c>
    </row>
    <row r="31" spans="2:38" x14ac:dyDescent="0.15">
      <c r="B31" s="138"/>
      <c r="C31" s="150" t="s">
        <v>316</v>
      </c>
      <c r="D31" s="283">
        <f>ROUND(SUM(D29:D30),1)</f>
        <v>5709.2</v>
      </c>
      <c r="E31" s="283">
        <f>ROUND(SUM(E29:E30),1)</f>
        <v>5292.9</v>
      </c>
      <c r="F31" s="283">
        <f>ROUND(SUM(F29:F30),1)</f>
        <v>5060.3</v>
      </c>
      <c r="G31" s="283">
        <f>ROUND(SUM(G29:G30),1)</f>
        <v>5152.7</v>
      </c>
      <c r="H31" s="283">
        <f>ROUND(SUM(H29:H30),1)</f>
        <v>4945.8</v>
      </c>
      <c r="I31" s="151">
        <f>AVERAGE(D31:H31)</f>
        <v>5232.1799999999994</v>
      </c>
      <c r="J31" s="152">
        <f>I31*0.97</f>
        <v>5075.2145999999993</v>
      </c>
      <c r="K31" s="152">
        <f>I31*1.03</f>
        <v>5389.1453999999994</v>
      </c>
      <c r="L31" s="114" t="str">
        <f>IF(AND(D31&gt;I31*0.97,D31&lt;I31*1.03),"○","×")</f>
        <v>×</v>
      </c>
      <c r="M31" s="114" t="str">
        <f>IF(AND(E31&gt;I31*0.97,E31&lt;I31*1.03),"○","×")</f>
        <v>○</v>
      </c>
      <c r="N31" s="114" t="str">
        <f>IF(AND(F31&gt;I31*0.97,F31&lt;I31*1.03),"○","×")</f>
        <v>×</v>
      </c>
      <c r="O31" s="114" t="str">
        <f>IF(AND(G31&gt;I31*0.97,G31&lt;I31*1.03),"○","×")</f>
        <v>○</v>
      </c>
      <c r="P31" s="114" t="str">
        <f>IF(AND(H31&gt;I31*0.97,H31&lt;I31*1.03),"○","×")</f>
        <v>×</v>
      </c>
      <c r="Q31" s="153" t="str">
        <f>IF(COUNTIF(L31:P31,"○")=5,"同程度","―")</f>
        <v>―</v>
      </c>
      <c r="R31" s="145" t="str">
        <f t="shared" si="4"/>
        <v>↓</v>
      </c>
      <c r="S31" s="114" t="str">
        <f t="shared" si="4"/>
        <v>↓</v>
      </c>
      <c r="T31" s="114" t="str">
        <f t="shared" si="4"/>
        <v>↑</v>
      </c>
      <c r="U31" s="114" t="str">
        <f t="shared" si="4"/>
        <v>↓</v>
      </c>
      <c r="V31" s="114" t="str">
        <f>R31&amp;S31&amp;T31&amp;U31</f>
        <v>↓↓↑↓</v>
      </c>
      <c r="W31" s="157" t="str" cm="1">
        <f t="array" ref="W31">INDEX($AL$2:$AL$82,MATCH(V31,$AK$2:$AK$82,0),0)</f>
        <v>年度により増減</v>
      </c>
      <c r="X31" s="155" t="str">
        <f>IF(F31-D31&gt;0,"↑",IF(F31-D31&lt;0,"↓","－"))</f>
        <v>↓</v>
      </c>
      <c r="Y31" s="156" t="str">
        <f>IF(V31="↓↑↓↓",IF(X31="↓","減少傾向","×"),"判定外")</f>
        <v>判定外</v>
      </c>
      <c r="Z31" s="157" t="str">
        <f>IF(V31="↑↓↑↑",IF(X31="↑","増加傾向","×"),"判定外")</f>
        <v>判定外</v>
      </c>
      <c r="AA31" s="158" t="str">
        <f>IF(G31-E31&gt;0,"↑",IF(G31-E31&lt;0,"↓","－"))</f>
        <v>↓</v>
      </c>
      <c r="AB31" s="156" t="str">
        <f>IF(V31="↓↓↑↓",IF(AA31="↓","減少傾向","×"),"判定外")</f>
        <v>減少傾向</v>
      </c>
      <c r="AC31" s="157" t="str">
        <f>IF(V31="↑↑↓↑",IF(AA31="↑","増加傾向","×"),"判定外")</f>
        <v>判定外</v>
      </c>
      <c r="AD31" s="160" t="s">
        <v>271</v>
      </c>
      <c r="AE31" s="141"/>
      <c r="AK31" s="120" t="s">
        <v>367</v>
      </c>
      <c r="AL31" s="120" t="s">
        <v>422</v>
      </c>
    </row>
    <row r="32" spans="2:38" ht="14.25" thickBot="1" x14ac:dyDescent="0.2">
      <c r="B32" s="138"/>
      <c r="C32" s="150" t="s">
        <v>317</v>
      </c>
      <c r="D32" s="161">
        <f>ROUND(D30/D31,3)</f>
        <v>0.39100000000000001</v>
      </c>
      <c r="E32" s="161">
        <f>ROUND(E30/E31,3)</f>
        <v>0.38800000000000001</v>
      </c>
      <c r="F32" s="161">
        <f>ROUND(F30/F31,3)</f>
        <v>0.39400000000000002</v>
      </c>
      <c r="G32" s="161">
        <f>ROUND(G30/G31,3)</f>
        <v>0.39500000000000002</v>
      </c>
      <c r="H32" s="161">
        <f>ROUND(H30/H31,3)</f>
        <v>0.40699999999999997</v>
      </c>
      <c r="I32" s="162">
        <f>AVERAGE(D32:H32)</f>
        <v>0.39500000000000002</v>
      </c>
      <c r="J32" s="163">
        <f>I32-0.03</f>
        <v>0.36499999999999999</v>
      </c>
      <c r="K32" s="163">
        <f>I32+0.03</f>
        <v>0.42500000000000004</v>
      </c>
      <c r="L32" s="128" t="str">
        <f>IF(AND(D32&gt;I32-0.03,D32&lt;I32+0.03),"○","×")</f>
        <v>○</v>
      </c>
      <c r="M32" s="128" t="str">
        <f>IF(AND(E32&gt;I32-0.03,E32&lt;I32+0.03),"○","×")</f>
        <v>○</v>
      </c>
      <c r="N32" s="128" t="str">
        <f>IF(AND(F32&gt;I32-0.03,F32&lt;I32+0.03),"○","×")</f>
        <v>○</v>
      </c>
      <c r="O32" s="128" t="str">
        <f>IF(AND(G32&gt;I32-0.03,G32&lt;I32+0.03),"○","×")</f>
        <v>○</v>
      </c>
      <c r="P32" s="128" t="str">
        <f>IF(AND(H32&gt;I32-0.03,H32&lt;I32+0.03),"○","×")</f>
        <v>○</v>
      </c>
      <c r="Q32" s="164" t="str">
        <f>IF(COUNTIF(L32:P32,"○")=5,"同程度","―")</f>
        <v>同程度</v>
      </c>
      <c r="R32" s="165" t="str">
        <f t="shared" si="4"/>
        <v>↓</v>
      </c>
      <c r="S32" s="128" t="str">
        <f t="shared" si="4"/>
        <v>↑</v>
      </c>
      <c r="T32" s="128" t="str">
        <f t="shared" si="4"/>
        <v>↑</v>
      </c>
      <c r="U32" s="128" t="str">
        <f t="shared" si="4"/>
        <v>↑</v>
      </c>
      <c r="V32" s="128" t="str">
        <f>R32&amp;S32&amp;T32&amp;U32</f>
        <v>↓↑↑↑</v>
      </c>
      <c r="W32" s="169" t="str" cm="1">
        <f t="array" ref="W32">INDEX($AL$2:$AL$82,MATCH(V32,$AK$2:$AK$82,0),0)</f>
        <v>増加傾向⤴</v>
      </c>
      <c r="X32" s="167" t="str">
        <f>IF(F32-D32&gt;0,"↑",IF(F32-D32&lt;0,"↓","－"))</f>
        <v>↑</v>
      </c>
      <c r="Y32" s="168" t="str">
        <f>IF(V32="↓↑↓↓",IF(X32="↓","減少傾向","×"),"判定外")</f>
        <v>判定外</v>
      </c>
      <c r="Z32" s="169" t="str">
        <f>IF(V32="↑↓↑↑",IF(X32="↑","増加傾向","×"),"判定外")</f>
        <v>判定外</v>
      </c>
      <c r="AA32" s="170" t="str">
        <f>IF(G32-E32&gt;0,"↑",IF(G32-E32&lt;0,"↓","－"))</f>
        <v>↑</v>
      </c>
      <c r="AB32" s="168" t="str">
        <f>IF(V32="↓↓↑↓",IF(AA32="↓","減少傾向","×"),"判定外")</f>
        <v>判定外</v>
      </c>
      <c r="AC32" s="169" t="str">
        <f>IF(V32="↑↑↓↑",IF(AA32="↑","増加傾向","×"),"判定外")</f>
        <v>判定外</v>
      </c>
      <c r="AD32" s="171" t="s">
        <v>332</v>
      </c>
      <c r="AE32" s="141"/>
      <c r="AK32" s="120" t="s">
        <v>368</v>
      </c>
      <c r="AL32" s="120" t="s">
        <v>298</v>
      </c>
    </row>
    <row r="33" spans="2:39" x14ac:dyDescent="0.15">
      <c r="B33" s="138"/>
      <c r="C33" s="150" t="s">
        <v>322</v>
      </c>
      <c r="D33" s="40">
        <f>COUNTIFS('3-1.2019'!B12:B97,"G",'3-1.2019'!D12:D97,"&lt;&gt;")</f>
        <v>25</v>
      </c>
      <c r="E33" s="40">
        <f>COUNTIFS('3-1.2020'!B12:B97,"G",'3-1.2020'!D12:D97,"&lt;&gt;")</f>
        <v>25</v>
      </c>
      <c r="F33" s="40">
        <f>COUNTIFS('3-1.2021'!B12:B97,"G",'3-1.2021'!D12:D97,"&lt;&gt;")</f>
        <v>25</v>
      </c>
      <c r="G33" s="40">
        <f>COUNTIFS('3-1.2022'!B12:B97,"G",'3-1.2022'!D12:D97,"&lt;&gt;")</f>
        <v>25</v>
      </c>
      <c r="H33" s="40">
        <f>COUNTIFS('3-1.2023'!B12:B97,"G",'3-1.2023'!D12:D97,"&lt;&gt;")</f>
        <v>25</v>
      </c>
      <c r="I33" s="172"/>
      <c r="J33" s="172"/>
      <c r="K33" s="172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2"/>
      <c r="X33" s="173"/>
      <c r="Y33" s="172"/>
      <c r="Z33" s="172"/>
      <c r="AA33" s="173"/>
      <c r="AB33" s="172"/>
      <c r="AC33" s="172"/>
      <c r="AD33" s="174"/>
      <c r="AE33" s="141"/>
      <c r="AK33" s="120" t="s">
        <v>369</v>
      </c>
      <c r="AL33" s="120" t="s">
        <v>421</v>
      </c>
    </row>
    <row r="34" spans="2:39" ht="14.25" thickBot="1" x14ac:dyDescent="0.2">
      <c r="B34" s="178"/>
      <c r="C34" s="179"/>
      <c r="D34" s="285"/>
      <c r="E34" s="285"/>
      <c r="F34" s="285"/>
      <c r="G34" s="285"/>
      <c r="H34" s="285"/>
      <c r="I34" s="180"/>
      <c r="J34" s="180"/>
      <c r="K34" s="180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0"/>
      <c r="X34" s="181"/>
      <c r="Y34" s="180"/>
      <c r="Z34" s="180"/>
      <c r="AA34" s="181"/>
      <c r="AB34" s="180"/>
      <c r="AC34" s="180"/>
      <c r="AD34" s="182"/>
      <c r="AE34" s="183"/>
      <c r="AK34" s="120" t="s">
        <v>370</v>
      </c>
      <c r="AL34" s="120" t="s">
        <v>421</v>
      </c>
    </row>
    <row r="35" spans="2:39" ht="14.25" thickBot="1" x14ac:dyDescent="0.2">
      <c r="D35" s="4"/>
      <c r="E35" s="4"/>
      <c r="F35" s="4"/>
      <c r="G35" s="4"/>
      <c r="H35" s="4"/>
      <c r="AK35" s="120" t="s">
        <v>371</v>
      </c>
      <c r="AL35" s="120" t="s">
        <v>422</v>
      </c>
    </row>
    <row r="36" spans="2:39" ht="14.25" thickBot="1" x14ac:dyDescent="0.2">
      <c r="B36" s="130" t="s">
        <v>510</v>
      </c>
      <c r="C36" s="131"/>
      <c r="D36" s="286"/>
      <c r="E36" s="286"/>
      <c r="F36" s="286"/>
      <c r="G36" s="286"/>
      <c r="H36" s="286"/>
      <c r="I36" s="133"/>
      <c r="J36" s="133"/>
      <c r="K36" s="133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3"/>
      <c r="X36" s="135"/>
      <c r="Y36" s="133"/>
      <c r="Z36" s="133"/>
      <c r="AA36" s="135"/>
      <c r="AB36" s="133"/>
      <c r="AC36" s="133"/>
      <c r="AD36" s="136"/>
      <c r="AE36" s="137"/>
      <c r="AK36" s="120" t="s">
        <v>372</v>
      </c>
      <c r="AL36" s="120" t="s">
        <v>421</v>
      </c>
    </row>
    <row r="37" spans="2:39" ht="13.5" customHeight="1" x14ac:dyDescent="0.15">
      <c r="B37" s="138"/>
      <c r="C37" s="139"/>
      <c r="D37" s="282"/>
      <c r="E37" s="282"/>
      <c r="F37" s="282"/>
      <c r="G37" s="282"/>
      <c r="H37" s="282"/>
      <c r="I37" s="325" t="s">
        <v>336</v>
      </c>
      <c r="J37" s="326"/>
      <c r="K37" s="326"/>
      <c r="L37" s="327"/>
      <c r="M37" s="327"/>
      <c r="N37" s="327"/>
      <c r="O37" s="327"/>
      <c r="P37" s="327"/>
      <c r="Q37" s="328" t="s">
        <v>334</v>
      </c>
      <c r="R37" s="325" t="s">
        <v>337</v>
      </c>
      <c r="S37" s="327"/>
      <c r="T37" s="327"/>
      <c r="U37" s="327"/>
      <c r="V37" s="330" t="s">
        <v>335</v>
      </c>
      <c r="W37" s="331"/>
      <c r="X37" s="319" t="s">
        <v>436</v>
      </c>
      <c r="Y37" s="323" t="s">
        <v>440</v>
      </c>
      <c r="Z37" s="324"/>
      <c r="AA37" s="321" t="s">
        <v>437</v>
      </c>
      <c r="AB37" s="323" t="s">
        <v>441</v>
      </c>
      <c r="AC37" s="324"/>
      <c r="AD37" s="343" t="s">
        <v>424</v>
      </c>
      <c r="AE37" s="141"/>
      <c r="AK37" s="120" t="s">
        <v>373</v>
      </c>
      <c r="AL37" s="120" t="s">
        <v>421</v>
      </c>
      <c r="AM37" s="184"/>
    </row>
    <row r="38" spans="2:39" s="184" customFormat="1" ht="27" x14ac:dyDescent="0.15">
      <c r="B38" s="185"/>
      <c r="C38" s="186" t="s">
        <v>299</v>
      </c>
      <c r="D38" s="280" t="str">
        <f ca="1">Q1</f>
        <v>R1</v>
      </c>
      <c r="E38" s="280" t="str">
        <f ca="1">R1</f>
        <v>R2</v>
      </c>
      <c r="F38" s="280" t="str">
        <f ca="1">S1</f>
        <v>R3</v>
      </c>
      <c r="G38" s="280" t="str">
        <f ca="1">T1</f>
        <v>R4</v>
      </c>
      <c r="H38" s="280" t="str">
        <f ca="1">U1</f>
        <v>R5</v>
      </c>
      <c r="I38" s="143" t="s">
        <v>333</v>
      </c>
      <c r="J38" s="144">
        <v>-0.03</v>
      </c>
      <c r="K38" s="144">
        <v>0.03</v>
      </c>
      <c r="L38" s="280" t="str">
        <f ca="1">Q1</f>
        <v>R1</v>
      </c>
      <c r="M38" s="280" t="str">
        <f ca="1">R1</f>
        <v>R2</v>
      </c>
      <c r="N38" s="280" t="str">
        <f ca="1">S1</f>
        <v>R3</v>
      </c>
      <c r="O38" s="280" t="str">
        <f ca="1">T1</f>
        <v>R4</v>
      </c>
      <c r="P38" s="280" t="str">
        <f ca="1">U1</f>
        <v>R5</v>
      </c>
      <c r="Q38" s="329"/>
      <c r="R38" s="145" t="s">
        <v>430</v>
      </c>
      <c r="S38" s="114" t="s">
        <v>431</v>
      </c>
      <c r="T38" s="114" t="s">
        <v>432</v>
      </c>
      <c r="U38" s="114" t="s">
        <v>433</v>
      </c>
      <c r="V38" s="332"/>
      <c r="W38" s="333"/>
      <c r="X38" s="320"/>
      <c r="Y38" s="146" t="s">
        <v>442</v>
      </c>
      <c r="Z38" s="147" t="s">
        <v>443</v>
      </c>
      <c r="AA38" s="322"/>
      <c r="AB38" s="148" t="s">
        <v>444</v>
      </c>
      <c r="AC38" s="149" t="s">
        <v>445</v>
      </c>
      <c r="AD38" s="344"/>
      <c r="AE38" s="141"/>
      <c r="AH38" s="109"/>
      <c r="AI38" s="109"/>
      <c r="AK38" s="120" t="s">
        <v>374</v>
      </c>
      <c r="AL38" s="120" t="s">
        <v>421</v>
      </c>
      <c r="AM38" s="109"/>
    </row>
    <row r="39" spans="2:39" x14ac:dyDescent="0.15">
      <c r="B39" s="138"/>
      <c r="C39" s="150" t="s">
        <v>267</v>
      </c>
      <c r="D39" s="260">
        <f ca="1">SUMIF('3.経年データ（学部単位）'!A:A,D38,'3.経年データ（学部単位）'!B:B)</f>
        <v>546</v>
      </c>
      <c r="E39" s="260">
        <f ca="1">SUMIF('3.経年データ（学部単位）'!A:A,E38,'3.経年データ（学部単位）'!B:B)</f>
        <v>488</v>
      </c>
      <c r="F39" s="260">
        <f ca="1">SUMIF('3.経年データ（学部単位）'!A:A,F38,'3.経年データ（学部単位）'!B:B)</f>
        <v>562</v>
      </c>
      <c r="G39" s="260">
        <f ca="1">SUMIF('3.経年データ（学部単位）'!A:A,G38,'3.経年データ（学部単位）'!B:B)</f>
        <v>487</v>
      </c>
      <c r="H39" s="260">
        <f ca="1">SUMIF('3.経年データ（学部単位）'!A:A,H38,'3.経年データ（学部単位）'!B:B)</f>
        <v>359</v>
      </c>
      <c r="I39" s="151">
        <f ca="1">AVERAGE(D39:H39)</f>
        <v>488.4</v>
      </c>
      <c r="J39" s="152">
        <f ca="1">I39*0.97</f>
        <v>473.74799999999999</v>
      </c>
      <c r="K39" s="152">
        <f ca="1">I39*1.03</f>
        <v>503.05199999999996</v>
      </c>
      <c r="L39" s="114" t="str">
        <f ca="1">IF(AND(D39&gt;I39*0.97,D39&lt;I39*1.03),"○","×")</f>
        <v>×</v>
      </c>
      <c r="M39" s="114" t="str">
        <f ca="1">IF(AND(E39&gt;I39*0.97,E39&lt;I39*1.03),"○","×")</f>
        <v>○</v>
      </c>
      <c r="N39" s="114" t="str">
        <f ca="1">IF(AND(F39&gt;I39*0.97,F39&lt;I39*1.03),"○","×")</f>
        <v>×</v>
      </c>
      <c r="O39" s="114" t="str">
        <f ca="1">IF(AND(G39&gt;I39*0.97,G39&lt;I39*1.03),"○","×")</f>
        <v>○</v>
      </c>
      <c r="P39" s="114" t="str">
        <f ca="1">IF(AND(H39&gt;I39*0.97,H39&lt;I39*1.03),"○","×")</f>
        <v>×</v>
      </c>
      <c r="Q39" s="153" t="str">
        <f ca="1">IF(COUNTIF(L39:P39,"○")=5,"同程度","―")</f>
        <v>―</v>
      </c>
      <c r="R39" s="145" t="str">
        <f t="shared" ref="R39:U42" ca="1" si="5">IF(E39-D39&gt;0,"↑",IF(E39-D39&lt;0,"↓","－"))</f>
        <v>↓</v>
      </c>
      <c r="S39" s="114" t="str">
        <f t="shared" ca="1" si="5"/>
        <v>↑</v>
      </c>
      <c r="T39" s="114" t="str">
        <f t="shared" ca="1" si="5"/>
        <v>↓</v>
      </c>
      <c r="U39" s="114" t="str">
        <f t="shared" ca="1" si="5"/>
        <v>↓</v>
      </c>
      <c r="V39" s="114" t="str">
        <f ca="1">R39&amp;S39&amp;T39&amp;U39</f>
        <v>↓↑↓↓</v>
      </c>
      <c r="W39" s="157" t="str" cm="1">
        <f t="array" aca="1" ref="W39" ca="1">INDEX($AL$2:$AL$82,MATCH(V39,$AK$2:$AK$82,0),0)</f>
        <v>年度により増減</v>
      </c>
      <c r="X39" s="155" t="str">
        <f ca="1">IF(F39-D39&gt;0,"↑",IF(F39-D39&lt;0,"↓","－"))</f>
        <v>↑</v>
      </c>
      <c r="Y39" s="156" t="str">
        <f ca="1">IF(V39="↓↑↓↓",IF(X39="↓","減少傾向","×"),"判定外")</f>
        <v>×</v>
      </c>
      <c r="Z39" s="157" t="str">
        <f ca="1">IF(V39="↑↓↑↑",IF(X39="↑","増加傾向","×"),"判定外")</f>
        <v>判定外</v>
      </c>
      <c r="AA39" s="158" t="str">
        <f ca="1">IF(G39-E39&gt;0,"↑",IF(G39-E39&lt;0,"↓","－"))</f>
        <v>↓</v>
      </c>
      <c r="AB39" s="156" t="str">
        <f ca="1">IF(V39="↓↓↑↓",IF(AA39="↓","減少傾向","×"),"判定外")</f>
        <v>判定外</v>
      </c>
      <c r="AC39" s="157" t="str">
        <f ca="1">IF(V39="↑↑↓↑",IF(AA39="↑","増加傾向","×"),"判定外")</f>
        <v>判定外</v>
      </c>
      <c r="AD39" s="159"/>
      <c r="AE39" s="141"/>
      <c r="AK39" s="120" t="s">
        <v>375</v>
      </c>
      <c r="AL39" s="120" t="s">
        <v>421</v>
      </c>
    </row>
    <row r="40" spans="2:39" x14ac:dyDescent="0.15">
      <c r="B40" s="138"/>
      <c r="C40" s="150" t="s">
        <v>268</v>
      </c>
      <c r="D40" s="287">
        <f ca="1">SUMIF('3.経年データ（学部単位）'!A:A,D38,'3.経年データ（学部単位）'!C:C)</f>
        <v>527</v>
      </c>
      <c r="E40" s="287">
        <f ca="1">SUMIF('3.経年データ（学部単位）'!A:A,E38,'3.経年データ（学部単位）'!C:C)</f>
        <v>479</v>
      </c>
      <c r="F40" s="287">
        <f ca="1">SUMIF('3.経年データ（学部単位）'!A:A,F38,'3.経年データ（学部単位）'!C:C)</f>
        <v>509</v>
      </c>
      <c r="G40" s="287">
        <f ca="1">SUMIF('3.経年データ（学部単位）'!A:A,G38,'3.経年データ（学部単位）'!C:C)</f>
        <v>446</v>
      </c>
      <c r="H40" s="287">
        <f ca="1">SUMIF('3.経年データ（学部単位）'!A:A,H38,'3.経年データ（学部単位）'!C:C)</f>
        <v>356</v>
      </c>
      <c r="I40" s="151">
        <f ca="1">AVERAGE(D40:H40)</f>
        <v>463.4</v>
      </c>
      <c r="J40" s="152">
        <f ca="1">I40*0.97</f>
        <v>449.49799999999999</v>
      </c>
      <c r="K40" s="152">
        <f ca="1">I40*1.03</f>
        <v>477.30199999999996</v>
      </c>
      <c r="L40" s="114" t="str">
        <f ca="1">IF(AND(D40&gt;I40*0.97,D40&lt;I40*1.03),"○","×")</f>
        <v>×</v>
      </c>
      <c r="M40" s="114" t="str">
        <f ca="1">IF(AND(E40&gt;I40*0.97,E40&lt;I40*1.03),"○","×")</f>
        <v>×</v>
      </c>
      <c r="N40" s="114" t="str">
        <f ca="1">IF(AND(F40&gt;I40*0.97,F40&lt;I40*1.03),"○","×")</f>
        <v>×</v>
      </c>
      <c r="O40" s="114" t="str">
        <f ca="1">IF(AND(G40&gt;I40*0.97,G40&lt;I40*1.03),"○","×")</f>
        <v>×</v>
      </c>
      <c r="P40" s="114" t="str">
        <f ca="1">IF(AND(H40&gt;I40*0.97,H40&lt;I40*1.03),"○","×")</f>
        <v>×</v>
      </c>
      <c r="Q40" s="153" t="str">
        <f ca="1">IF(COUNTIF(L40:P40,"○")=5,"同程度","―")</f>
        <v>―</v>
      </c>
      <c r="R40" s="145" t="str">
        <f t="shared" ca="1" si="5"/>
        <v>↓</v>
      </c>
      <c r="S40" s="114" t="str">
        <f t="shared" ca="1" si="5"/>
        <v>↑</v>
      </c>
      <c r="T40" s="114" t="str">
        <f t="shared" ca="1" si="5"/>
        <v>↓</v>
      </c>
      <c r="U40" s="114" t="str">
        <f t="shared" ca="1" si="5"/>
        <v>↓</v>
      </c>
      <c r="V40" s="114" t="str">
        <f ca="1">R40&amp;S40&amp;T40&amp;U40</f>
        <v>↓↑↓↓</v>
      </c>
      <c r="W40" s="157" t="str" cm="1">
        <f t="array" aca="1" ref="W40" ca="1">INDEX($AL$2:$AL$82,MATCH(V40,$AK$2:$AK$82,0),0)</f>
        <v>年度により増減</v>
      </c>
      <c r="X40" s="155" t="str">
        <f ca="1">IF(F40-D40&gt;0,"↑",IF(F40-D40&lt;0,"↓","－"))</f>
        <v>↓</v>
      </c>
      <c r="Y40" s="156" t="str">
        <f ca="1">IF(V40="↓↑↓↓",IF(X40="↓","減少傾向","×"),"判定外")</f>
        <v>減少傾向</v>
      </c>
      <c r="Z40" s="157" t="str">
        <f ca="1">IF(V40="↑↓↑↑",IF(X40="↑","増加傾向","×"),"判定外")</f>
        <v>判定外</v>
      </c>
      <c r="AA40" s="158" t="str">
        <f ca="1">IF(G40-E40&gt;0,"↑",IF(G40-E40&lt;0,"↓","－"))</f>
        <v>↓</v>
      </c>
      <c r="AB40" s="156" t="str">
        <f ca="1">IF(V40="↓↓↑↓",IF(AA40="↓","減少傾向","×"),"判定外")</f>
        <v>判定外</v>
      </c>
      <c r="AC40" s="157" t="str">
        <f ca="1">IF(V40="↑↑↓↑",IF(AA40="↑","増加傾向","×"),"判定外")</f>
        <v>判定外</v>
      </c>
      <c r="AD40" s="159"/>
      <c r="AE40" s="141"/>
      <c r="AK40" s="120" t="s">
        <v>376</v>
      </c>
      <c r="AL40" s="120" t="s">
        <v>421</v>
      </c>
    </row>
    <row r="41" spans="2:39" x14ac:dyDescent="0.15">
      <c r="B41" s="138"/>
      <c r="C41" s="150" t="s">
        <v>316</v>
      </c>
      <c r="D41" s="260">
        <f ca="1">SUM(D39:D40)</f>
        <v>1073</v>
      </c>
      <c r="E41" s="260">
        <f ca="1">SUM(E39:E40)</f>
        <v>967</v>
      </c>
      <c r="F41" s="260">
        <f ca="1">SUM(F39:F40)</f>
        <v>1071</v>
      </c>
      <c r="G41" s="260">
        <f ca="1">SUM(G39:G40)</f>
        <v>933</v>
      </c>
      <c r="H41" s="260">
        <f ca="1">SUM(H39:H40)</f>
        <v>715</v>
      </c>
      <c r="I41" s="151">
        <f ca="1">AVERAGE(D41:H41)</f>
        <v>951.8</v>
      </c>
      <c r="J41" s="152">
        <f ca="1">I41*0.97</f>
        <v>923.24599999999998</v>
      </c>
      <c r="K41" s="152">
        <f ca="1">I41*1.03</f>
        <v>980.35399999999993</v>
      </c>
      <c r="L41" s="114" t="str">
        <f ca="1">IF(AND(D41&gt;I41*0.97,D41&lt;I41*1.03),"○","×")</f>
        <v>×</v>
      </c>
      <c r="M41" s="114" t="str">
        <f ca="1">IF(AND(E41&gt;I41*0.97,E41&lt;I41*1.03),"○","×")</f>
        <v>○</v>
      </c>
      <c r="N41" s="114" t="str">
        <f ca="1">IF(AND(F41&gt;I41*0.97,F41&lt;I41*1.03),"○","×")</f>
        <v>×</v>
      </c>
      <c r="O41" s="114" t="str">
        <f ca="1">IF(AND(G41&gt;I41*0.97,G41&lt;I41*1.03),"○","×")</f>
        <v>○</v>
      </c>
      <c r="P41" s="114" t="str">
        <f ca="1">IF(AND(H41&gt;I41*0.97,H41&lt;I41*1.03),"○","×")</f>
        <v>×</v>
      </c>
      <c r="Q41" s="153" t="str">
        <f ca="1">IF(COUNTIF(L41:P41,"○")=5,"同程度","―")</f>
        <v>―</v>
      </c>
      <c r="R41" s="145" t="str">
        <f t="shared" ca="1" si="5"/>
        <v>↓</v>
      </c>
      <c r="S41" s="114" t="str">
        <f t="shared" ca="1" si="5"/>
        <v>↑</v>
      </c>
      <c r="T41" s="114" t="str">
        <f t="shared" ca="1" si="5"/>
        <v>↓</v>
      </c>
      <c r="U41" s="114" t="str">
        <f t="shared" ca="1" si="5"/>
        <v>↓</v>
      </c>
      <c r="V41" s="114" t="str">
        <f ca="1">R41&amp;S41&amp;T41&amp;U41</f>
        <v>↓↑↓↓</v>
      </c>
      <c r="W41" s="157" t="str" cm="1">
        <f t="array" aca="1" ref="W41" ca="1">INDEX($AL$2:$AL$82,MATCH(V41,$AK$2:$AK$82,0),0)</f>
        <v>年度により増減</v>
      </c>
      <c r="X41" s="155" t="str">
        <f ca="1">IF(F41-D41&gt;0,"↑",IF(F41-D41&lt;0,"↓","－"))</f>
        <v>↓</v>
      </c>
      <c r="Y41" s="156" t="str">
        <f ca="1">IF(V41="↓↑↓↓",IF(X41="↓","減少傾向","×"),"判定外")</f>
        <v>減少傾向</v>
      </c>
      <c r="Z41" s="157" t="str">
        <f ca="1">IF(V41="↑↓↑↑",IF(X41="↑","増加傾向","×"),"判定外")</f>
        <v>判定外</v>
      </c>
      <c r="AA41" s="158" t="str">
        <f ca="1">IF(G41-E41&gt;0,"↑",IF(G41-E41&lt;0,"↓","－"))</f>
        <v>↓</v>
      </c>
      <c r="AB41" s="156" t="str">
        <f ca="1">IF(V41="↓↓↑↓",IF(AA41="↓","減少傾向","×"),"判定外")</f>
        <v>判定外</v>
      </c>
      <c r="AC41" s="157" t="str">
        <f ca="1">IF(V41="↑↑↓↑",IF(AA41="↑","増加傾向","×"),"判定外")</f>
        <v>判定外</v>
      </c>
      <c r="AD41" s="160" t="s">
        <v>271</v>
      </c>
      <c r="AE41" s="141"/>
      <c r="AK41" s="120" t="s">
        <v>377</v>
      </c>
      <c r="AL41" s="120" t="s">
        <v>427</v>
      </c>
    </row>
    <row r="42" spans="2:39" ht="27.75" thickBot="1" x14ac:dyDescent="0.2">
      <c r="B42" s="138"/>
      <c r="C42" s="186" t="s">
        <v>318</v>
      </c>
      <c r="D42" s="161">
        <f ca="1">ROUND(D40/D41,3)</f>
        <v>0.49099999999999999</v>
      </c>
      <c r="E42" s="161">
        <f ca="1">ROUND(E40/E41,3)</f>
        <v>0.495</v>
      </c>
      <c r="F42" s="161">
        <f ca="1">ROUND(F40/F41,3)</f>
        <v>0.47499999999999998</v>
      </c>
      <c r="G42" s="161">
        <f ca="1">ROUND(G40/G41,3)</f>
        <v>0.47799999999999998</v>
      </c>
      <c r="H42" s="161">
        <f ca="1">ROUND(H40/H41,3)</f>
        <v>0.498</v>
      </c>
      <c r="I42" s="162">
        <f ca="1">AVERAGE(D42:H42)</f>
        <v>0.48739999999999994</v>
      </c>
      <c r="J42" s="163">
        <f ca="1">I42-0.03</f>
        <v>0.45739999999999992</v>
      </c>
      <c r="K42" s="163">
        <f ca="1">I42+0.03</f>
        <v>0.51739999999999997</v>
      </c>
      <c r="L42" s="128" t="str">
        <f ca="1">IF(AND(D42&gt;I42-0.03,D42&lt;I42+0.03),"○","×")</f>
        <v>○</v>
      </c>
      <c r="M42" s="128" t="str">
        <f ca="1">IF(AND(E42&gt;I42-0.03,E42&lt;I42+0.03),"○","×")</f>
        <v>○</v>
      </c>
      <c r="N42" s="128" t="str">
        <f ca="1">IF(AND(F42&gt;I42-0.03,F42&lt;I42+0.03),"○","×")</f>
        <v>○</v>
      </c>
      <c r="O42" s="128" t="str">
        <f ca="1">IF(AND(G42&gt;I42-0.03,G42&lt;I42+0.03),"○","×")</f>
        <v>○</v>
      </c>
      <c r="P42" s="128" t="str">
        <f ca="1">IF(AND(H42&gt;I42-0.03,H42&lt;I42+0.03),"○","×")</f>
        <v>○</v>
      </c>
      <c r="Q42" s="164" t="str">
        <f ca="1">IF(COUNTIF(L42:P42,"○")=5,"同程度","―")</f>
        <v>同程度</v>
      </c>
      <c r="R42" s="165" t="str">
        <f t="shared" ca="1" si="5"/>
        <v>↑</v>
      </c>
      <c r="S42" s="128" t="str">
        <f t="shared" ca="1" si="5"/>
        <v>↓</v>
      </c>
      <c r="T42" s="128" t="str">
        <f t="shared" ca="1" si="5"/>
        <v>↑</v>
      </c>
      <c r="U42" s="128" t="str">
        <f t="shared" ca="1" si="5"/>
        <v>↑</v>
      </c>
      <c r="V42" s="128" t="str">
        <f ca="1">R42&amp;S42&amp;T42&amp;U42</f>
        <v>↑↓↑↑</v>
      </c>
      <c r="W42" s="169" t="str" cm="1">
        <f t="array" aca="1" ref="W42" ca="1">INDEX($AL$2:$AL$82,MATCH(V42,$AK$2:$AK$82,0),0)</f>
        <v>年度により増減</v>
      </c>
      <c r="X42" s="167" t="str">
        <f ca="1">IF(F42-D42&gt;0,"↑",IF(F42-D42&lt;0,"↓","－"))</f>
        <v>↓</v>
      </c>
      <c r="Y42" s="168" t="str">
        <f ca="1">IF(V42="↓↑↓↓",IF(X42="↓","減少傾向","×"),"判定外")</f>
        <v>判定外</v>
      </c>
      <c r="Z42" s="169" t="str">
        <f ca="1">IF(V42="↑↓↑↑",IF(X42="↑","増加傾向","×"),"判定外")</f>
        <v>×</v>
      </c>
      <c r="AA42" s="170" t="str">
        <f ca="1">IF(G42-E42&gt;0,"↑",IF(G42-E42&lt;0,"↓","－"))</f>
        <v>↓</v>
      </c>
      <c r="AB42" s="168" t="str">
        <f ca="1">IF(V42="↓↓↑↓",IF(AA42="↓","減少傾向","×"),"判定外")</f>
        <v>判定外</v>
      </c>
      <c r="AC42" s="169" t="str">
        <f ca="1">IF(V42="↑↑↓↑",IF(AA42="↑","増加傾向","×"),"判定外")</f>
        <v>判定外</v>
      </c>
      <c r="AD42" s="171" t="s">
        <v>332</v>
      </c>
      <c r="AE42" s="141"/>
      <c r="AK42" s="120" t="s">
        <v>378</v>
      </c>
      <c r="AL42" s="120" t="s">
        <v>423</v>
      </c>
    </row>
    <row r="43" spans="2:39" ht="14.25" thickBot="1" x14ac:dyDescent="0.2">
      <c r="B43" s="138"/>
      <c r="C43" s="139"/>
      <c r="D43" s="282"/>
      <c r="E43" s="282"/>
      <c r="F43" s="282"/>
      <c r="G43" s="282"/>
      <c r="H43" s="282"/>
      <c r="I43" s="172"/>
      <c r="J43" s="172"/>
      <c r="K43" s="172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2"/>
      <c r="X43" s="173"/>
      <c r="Y43" s="172"/>
      <c r="Z43" s="172"/>
      <c r="AA43" s="173"/>
      <c r="AB43" s="172"/>
      <c r="AC43" s="172"/>
      <c r="AD43" s="174"/>
      <c r="AE43" s="141"/>
      <c r="AK43" s="120" t="s">
        <v>379</v>
      </c>
      <c r="AL43" s="120" t="s">
        <v>423</v>
      </c>
    </row>
    <row r="44" spans="2:39" ht="13.5" customHeight="1" x14ac:dyDescent="0.15">
      <c r="B44" s="138"/>
      <c r="C44" s="139"/>
      <c r="D44" s="282"/>
      <c r="E44" s="282"/>
      <c r="F44" s="282"/>
      <c r="G44" s="282"/>
      <c r="H44" s="282"/>
      <c r="I44" s="325" t="s">
        <v>336</v>
      </c>
      <c r="J44" s="326"/>
      <c r="K44" s="326"/>
      <c r="L44" s="327"/>
      <c r="M44" s="327"/>
      <c r="N44" s="327"/>
      <c r="O44" s="327"/>
      <c r="P44" s="327"/>
      <c r="Q44" s="328" t="s">
        <v>334</v>
      </c>
      <c r="R44" s="325" t="s">
        <v>337</v>
      </c>
      <c r="S44" s="327"/>
      <c r="T44" s="327"/>
      <c r="U44" s="327"/>
      <c r="V44" s="330" t="s">
        <v>335</v>
      </c>
      <c r="W44" s="331"/>
      <c r="X44" s="319" t="s">
        <v>436</v>
      </c>
      <c r="Y44" s="323" t="s">
        <v>440</v>
      </c>
      <c r="Z44" s="324"/>
      <c r="AA44" s="321" t="s">
        <v>437</v>
      </c>
      <c r="AB44" s="323" t="s">
        <v>441</v>
      </c>
      <c r="AC44" s="324"/>
      <c r="AD44" s="343" t="s">
        <v>424</v>
      </c>
      <c r="AE44" s="141"/>
      <c r="AK44" s="120" t="s">
        <v>380</v>
      </c>
      <c r="AL44" s="120" t="s">
        <v>427</v>
      </c>
    </row>
    <row r="45" spans="2:39" x14ac:dyDescent="0.15">
      <c r="B45" s="138"/>
      <c r="C45" s="186" t="s">
        <v>300</v>
      </c>
      <c r="D45" s="280" t="str">
        <f ca="1">Q1</f>
        <v>R1</v>
      </c>
      <c r="E45" s="280" t="str">
        <f ca="1">R1</f>
        <v>R2</v>
      </c>
      <c r="F45" s="280" t="str">
        <f ca="1">S1</f>
        <v>R3</v>
      </c>
      <c r="G45" s="280" t="str">
        <f ca="1">T1</f>
        <v>R4</v>
      </c>
      <c r="H45" s="280" t="str">
        <f ca="1">U1</f>
        <v>R5</v>
      </c>
      <c r="I45" s="143" t="s">
        <v>333</v>
      </c>
      <c r="J45" s="144">
        <v>-0.03</v>
      </c>
      <c r="K45" s="144">
        <v>0.03</v>
      </c>
      <c r="L45" s="280" t="str">
        <f ca="1">Q1</f>
        <v>R1</v>
      </c>
      <c r="M45" s="280" t="str">
        <f ca="1">R1</f>
        <v>R2</v>
      </c>
      <c r="N45" s="280" t="str">
        <f ca="1">S1</f>
        <v>R3</v>
      </c>
      <c r="O45" s="280" t="str">
        <f ca="1">T1</f>
        <v>R4</v>
      </c>
      <c r="P45" s="280" t="str">
        <f ca="1">U1</f>
        <v>R5</v>
      </c>
      <c r="Q45" s="329"/>
      <c r="R45" s="145" t="s">
        <v>430</v>
      </c>
      <c r="S45" s="114" t="s">
        <v>431</v>
      </c>
      <c r="T45" s="114" t="s">
        <v>432</v>
      </c>
      <c r="U45" s="114" t="s">
        <v>433</v>
      </c>
      <c r="V45" s="332"/>
      <c r="W45" s="333"/>
      <c r="X45" s="320"/>
      <c r="Y45" s="146" t="s">
        <v>442</v>
      </c>
      <c r="Z45" s="147" t="s">
        <v>443</v>
      </c>
      <c r="AA45" s="322"/>
      <c r="AB45" s="148" t="s">
        <v>444</v>
      </c>
      <c r="AC45" s="149" t="s">
        <v>445</v>
      </c>
      <c r="AD45" s="344"/>
      <c r="AE45" s="141"/>
      <c r="AK45" s="120" t="s">
        <v>381</v>
      </c>
      <c r="AL45" s="120" t="s">
        <v>423</v>
      </c>
    </row>
    <row r="46" spans="2:39" x14ac:dyDescent="0.15">
      <c r="B46" s="138"/>
      <c r="C46" s="150" t="s">
        <v>267</v>
      </c>
      <c r="D46" s="260">
        <f ca="1">SUMIF('3.経年データ（学部単位）'!A:A,D38,'3.経年データ（学部単位）'!D:D)</f>
        <v>205</v>
      </c>
      <c r="E46" s="260">
        <f ca="1">SUMIF('3.経年データ（学部単位）'!A:A,E38,'3.経年データ（学部単位）'!D:D)</f>
        <v>161</v>
      </c>
      <c r="F46" s="260">
        <f ca="1">SUMIF('3.経年データ（学部単位）'!A:A,F38,'3.経年データ（学部単位）'!D:D)</f>
        <v>133</v>
      </c>
      <c r="G46" s="260">
        <f ca="1">SUMIF('3.経年データ（学部単位）'!A:A,G38,'3.経年データ（学部単位）'!D:D)</f>
        <v>143</v>
      </c>
      <c r="H46" s="260">
        <f ca="1">SUMIF('3.経年データ（学部単位）'!A:A,H38,'3.経年データ（学部単位）'!D:D)</f>
        <v>131</v>
      </c>
      <c r="I46" s="151">
        <f ca="1">AVERAGE(D46:H46)</f>
        <v>154.6</v>
      </c>
      <c r="J46" s="152">
        <f ca="1">I46*0.97</f>
        <v>149.96199999999999</v>
      </c>
      <c r="K46" s="152">
        <f ca="1">I46*1.03</f>
        <v>159.238</v>
      </c>
      <c r="L46" s="114" t="str">
        <f ca="1">IF(AND(D46&gt;I46*0.97,D46&lt;I46*1.03),"○","×")</f>
        <v>×</v>
      </c>
      <c r="M46" s="114" t="str">
        <f ca="1">IF(AND(E46&gt;I46*0.97,E46&lt;I46*1.03),"○","×")</f>
        <v>×</v>
      </c>
      <c r="N46" s="114" t="str">
        <f ca="1">IF(AND(F46&gt;I46*0.97,F46&lt;I46*1.03),"○","×")</f>
        <v>×</v>
      </c>
      <c r="O46" s="114" t="str">
        <f ca="1">IF(AND(G46&gt;I46*0.97,G46&lt;I46*1.03),"○","×")</f>
        <v>×</v>
      </c>
      <c r="P46" s="114" t="str">
        <f ca="1">IF(AND(H46&gt;I46*0.97,H46&lt;I46*1.03),"○","×")</f>
        <v>×</v>
      </c>
      <c r="Q46" s="153" t="str">
        <f ca="1">IF(COUNTIF(L46:P46,"○")=5,"同程度","―")</f>
        <v>―</v>
      </c>
      <c r="R46" s="145" t="str">
        <f t="shared" ref="R46:U49" ca="1" si="6">IF(E46-D46&gt;0,"↑",IF(E46-D46&lt;0,"↓","－"))</f>
        <v>↓</v>
      </c>
      <c r="S46" s="114" t="str">
        <f t="shared" ca="1" si="6"/>
        <v>↓</v>
      </c>
      <c r="T46" s="114" t="str">
        <f t="shared" ca="1" si="6"/>
        <v>↑</v>
      </c>
      <c r="U46" s="114" t="str">
        <f t="shared" ca="1" si="6"/>
        <v>↓</v>
      </c>
      <c r="V46" s="114" t="str">
        <f ca="1">R46&amp;S46&amp;T46&amp;U46</f>
        <v>↓↓↑↓</v>
      </c>
      <c r="W46" s="157" t="str" cm="1">
        <f t="array" aca="1" ref="W46" ca="1">INDEX($AL$2:$AL$82,MATCH(V46,$AK$2:$AK$82,0),0)</f>
        <v>年度により増減</v>
      </c>
      <c r="X46" s="155" t="str">
        <f ca="1">IF(F46-D46&gt;0,"↑",IF(F46-D46&lt;0,"↓","－"))</f>
        <v>↓</v>
      </c>
      <c r="Y46" s="156" t="str">
        <f ca="1">IF(V46="↓↑↓↓",IF(X46="↓","減少傾向","×"),"判定外")</f>
        <v>判定外</v>
      </c>
      <c r="Z46" s="157" t="str">
        <f ca="1">IF(V46="↑↓↑↑",IF(X46="↑","増加傾向","×"),"判定外")</f>
        <v>判定外</v>
      </c>
      <c r="AA46" s="158" t="str">
        <f ca="1">IF(G46-E46&gt;0,"↑",IF(G46-E46&lt;0,"↓","－"))</f>
        <v>↓</v>
      </c>
      <c r="AB46" s="156" t="str">
        <f ca="1">IF(V46="↓↓↑↓",IF(AA46="↓","減少傾向","×"),"判定外")</f>
        <v>減少傾向</v>
      </c>
      <c r="AC46" s="157" t="str">
        <f ca="1">IF(V46="↑↑↓↑",IF(AA46="↑","増加傾向","×"),"判定外")</f>
        <v>判定外</v>
      </c>
      <c r="AD46" s="159"/>
      <c r="AE46" s="141"/>
      <c r="AK46" s="120" t="s">
        <v>382</v>
      </c>
      <c r="AL46" s="120" t="s">
        <v>423</v>
      </c>
    </row>
    <row r="47" spans="2:39" x14ac:dyDescent="0.15">
      <c r="B47" s="138"/>
      <c r="C47" s="150" t="s">
        <v>268</v>
      </c>
      <c r="D47" s="287">
        <f ca="1">SUMIF('3.経年データ（学部単位）'!A:A,D38,'3.経年データ（学部単位）'!E:E)</f>
        <v>214</v>
      </c>
      <c r="E47" s="287">
        <f ca="1">SUMIF('3.経年データ（学部単位）'!A:A,E38,'3.経年データ（学部単位）'!E:E)</f>
        <v>179</v>
      </c>
      <c r="F47" s="287">
        <f ca="1">SUMIF('3.経年データ（学部単位）'!A:A,F38,'3.経年データ（学部単位）'!E:E)</f>
        <v>161</v>
      </c>
      <c r="G47" s="287">
        <f ca="1">SUMIF('3.経年データ（学部単位）'!A:A,G38,'3.経年データ（学部単位）'!E:E)</f>
        <v>135</v>
      </c>
      <c r="H47" s="287">
        <f ca="1">SUMIF('3.経年データ（学部単位）'!A:A,H38,'3.経年データ（学部単位）'!E:E)</f>
        <v>129</v>
      </c>
      <c r="I47" s="151">
        <f ca="1">AVERAGE(D47:H47)</f>
        <v>163.6</v>
      </c>
      <c r="J47" s="152">
        <f ca="1">I47*0.97</f>
        <v>158.69199999999998</v>
      </c>
      <c r="K47" s="152">
        <f ca="1">I47*1.03</f>
        <v>168.50800000000001</v>
      </c>
      <c r="L47" s="114" t="str">
        <f ca="1">IF(AND(D47&gt;I47*0.97,D47&lt;I47*1.03),"○","×")</f>
        <v>×</v>
      </c>
      <c r="M47" s="114" t="str">
        <f ca="1">IF(AND(E47&gt;I47*0.97,E47&lt;I47*1.03),"○","×")</f>
        <v>×</v>
      </c>
      <c r="N47" s="114" t="str">
        <f ca="1">IF(AND(F47&gt;I47*0.97,F47&lt;I47*1.03),"○","×")</f>
        <v>○</v>
      </c>
      <c r="O47" s="114" t="str">
        <f ca="1">IF(AND(G47&gt;I47*0.97,G47&lt;I47*1.03),"○","×")</f>
        <v>×</v>
      </c>
      <c r="P47" s="114" t="str">
        <f ca="1">IF(AND(H47&gt;I47*0.97,H47&lt;I47*1.03),"○","×")</f>
        <v>×</v>
      </c>
      <c r="Q47" s="153" t="str">
        <f ca="1">IF(COUNTIF(L47:P47,"○")=5,"同程度","―")</f>
        <v>―</v>
      </c>
      <c r="R47" s="145" t="str">
        <f t="shared" ca="1" si="6"/>
        <v>↓</v>
      </c>
      <c r="S47" s="114" t="str">
        <f t="shared" ca="1" si="6"/>
        <v>↓</v>
      </c>
      <c r="T47" s="114" t="str">
        <f t="shared" ca="1" si="6"/>
        <v>↓</v>
      </c>
      <c r="U47" s="114" t="str">
        <f t="shared" ca="1" si="6"/>
        <v>↓</v>
      </c>
      <c r="V47" s="114" t="str">
        <f ca="1">R47&amp;S47&amp;T47&amp;U47</f>
        <v>↓↓↓↓</v>
      </c>
      <c r="W47" s="157" t="str" cm="1">
        <f t="array" aca="1" ref="W47" ca="1">INDEX($AL$2:$AL$82,MATCH(V47,$AK$2:$AK$82,0),0)</f>
        <v>減少傾向⤵</v>
      </c>
      <c r="X47" s="155" t="str">
        <f ca="1">IF(F47-D47&gt;0,"↑",IF(F47-D47&lt;0,"↓","－"))</f>
        <v>↓</v>
      </c>
      <c r="Y47" s="156" t="str">
        <f ca="1">IF(V47="↓↑↓↓",IF(X47="↓","減少傾向","×"),"判定外")</f>
        <v>判定外</v>
      </c>
      <c r="Z47" s="157" t="str">
        <f ca="1">IF(V47="↑↓↑↑",IF(X47="↑","増加傾向","×"),"判定外")</f>
        <v>判定外</v>
      </c>
      <c r="AA47" s="158" t="str">
        <f ca="1">IF(G47-E47&gt;0,"↑",IF(G47-E47&lt;0,"↓","－"))</f>
        <v>↓</v>
      </c>
      <c r="AB47" s="156" t="str">
        <f ca="1">IF(V47="↓↓↑↓",IF(AA47="↓","減少傾向","×"),"判定外")</f>
        <v>判定外</v>
      </c>
      <c r="AC47" s="157" t="str">
        <f ca="1">IF(V47="↑↑↓↑",IF(AA47="↑","増加傾向","×"),"判定外")</f>
        <v>判定外</v>
      </c>
      <c r="AD47" s="159"/>
      <c r="AE47" s="141"/>
      <c r="AK47" s="120" t="s">
        <v>383</v>
      </c>
      <c r="AL47" s="120" t="s">
        <v>270</v>
      </c>
    </row>
    <row r="48" spans="2:39" x14ac:dyDescent="0.15">
      <c r="B48" s="138"/>
      <c r="C48" s="150" t="s">
        <v>316</v>
      </c>
      <c r="D48" s="260">
        <f ca="1">SUM(D46:D47)</f>
        <v>419</v>
      </c>
      <c r="E48" s="260">
        <f ca="1">SUM(E46:E47)</f>
        <v>340</v>
      </c>
      <c r="F48" s="260">
        <f ca="1">SUM(F46:F47)</f>
        <v>294</v>
      </c>
      <c r="G48" s="260">
        <f ca="1">SUM(G46:G47)</f>
        <v>278</v>
      </c>
      <c r="H48" s="260">
        <f ca="1">SUM(H46:H47)</f>
        <v>260</v>
      </c>
      <c r="I48" s="151">
        <f ca="1">AVERAGE(D48:H48)</f>
        <v>318.2</v>
      </c>
      <c r="J48" s="152">
        <f ca="1">I48*0.97</f>
        <v>308.654</v>
      </c>
      <c r="K48" s="152">
        <f ca="1">I48*1.03</f>
        <v>327.74599999999998</v>
      </c>
      <c r="L48" s="114" t="str">
        <f ca="1">IF(AND(D48&gt;I48*0.97,D48&lt;I48*1.03),"○","×")</f>
        <v>×</v>
      </c>
      <c r="M48" s="114" t="str">
        <f ca="1">IF(AND(E48&gt;I48*0.97,E48&lt;I48*1.03),"○","×")</f>
        <v>×</v>
      </c>
      <c r="N48" s="114" t="str">
        <f ca="1">IF(AND(F48&gt;I48*0.97,F48&lt;I48*1.03),"○","×")</f>
        <v>×</v>
      </c>
      <c r="O48" s="114" t="str">
        <f ca="1">IF(AND(G48&gt;I48*0.97,G48&lt;I48*1.03),"○","×")</f>
        <v>×</v>
      </c>
      <c r="P48" s="114" t="str">
        <f ca="1">IF(AND(H48&gt;I48*0.97,H48&lt;I48*1.03),"○","×")</f>
        <v>×</v>
      </c>
      <c r="Q48" s="153" t="str">
        <f ca="1">IF(COUNTIF(L48:P48,"○")=5,"同程度","―")</f>
        <v>―</v>
      </c>
      <c r="R48" s="145" t="str">
        <f t="shared" ca="1" si="6"/>
        <v>↓</v>
      </c>
      <c r="S48" s="114" t="str">
        <f t="shared" ca="1" si="6"/>
        <v>↓</v>
      </c>
      <c r="T48" s="114" t="str">
        <f t="shared" ca="1" si="6"/>
        <v>↓</v>
      </c>
      <c r="U48" s="114" t="str">
        <f t="shared" ca="1" si="6"/>
        <v>↓</v>
      </c>
      <c r="V48" s="114" t="str">
        <f ca="1">R48&amp;S48&amp;T48&amp;U48</f>
        <v>↓↓↓↓</v>
      </c>
      <c r="W48" s="157" t="str" cm="1">
        <f t="array" aca="1" ref="W48" ca="1">INDEX($AL$2:$AL$82,MATCH(V48,$AK$2:$AK$82,0),0)</f>
        <v>減少傾向⤵</v>
      </c>
      <c r="X48" s="155" t="str">
        <f ca="1">IF(F48-D48&gt;0,"↑",IF(F48-D48&lt;0,"↓","－"))</f>
        <v>↓</v>
      </c>
      <c r="Y48" s="156" t="str">
        <f ca="1">IF(V48="↓↑↓↓",IF(X48="↓","減少傾向","×"),"判定外")</f>
        <v>判定外</v>
      </c>
      <c r="Z48" s="157" t="str">
        <f ca="1">IF(V48="↑↓↑↑",IF(X48="↑","増加傾向","×"),"判定外")</f>
        <v>判定外</v>
      </c>
      <c r="AA48" s="158" t="str">
        <f ca="1">IF(G48-E48&gt;0,"↑",IF(G48-E48&lt;0,"↓","－"))</f>
        <v>↓</v>
      </c>
      <c r="AB48" s="156" t="str">
        <f ca="1">IF(V48="↓↓↑↓",IF(AA48="↓","減少傾向","×"),"判定外")</f>
        <v>判定外</v>
      </c>
      <c r="AC48" s="157" t="str">
        <f ca="1">IF(V48="↑↑↓↑",IF(AA48="↑","増加傾向","×"),"判定外")</f>
        <v>判定外</v>
      </c>
      <c r="AD48" s="160" t="s">
        <v>271</v>
      </c>
      <c r="AE48" s="141"/>
      <c r="AK48" s="120" t="s">
        <v>384</v>
      </c>
      <c r="AL48" s="120" t="s">
        <v>421</v>
      </c>
    </row>
    <row r="49" spans="2:38" ht="27.75" thickBot="1" x14ac:dyDescent="0.2">
      <c r="B49" s="138"/>
      <c r="C49" s="186" t="s">
        <v>318</v>
      </c>
      <c r="D49" s="161">
        <f ca="1">ROUND(D47/D48,3)</f>
        <v>0.51100000000000001</v>
      </c>
      <c r="E49" s="161">
        <f ca="1">ROUND(E47/E48,3)</f>
        <v>0.52600000000000002</v>
      </c>
      <c r="F49" s="161">
        <f ca="1">ROUND(F47/F48,3)</f>
        <v>0.54800000000000004</v>
      </c>
      <c r="G49" s="161">
        <f ca="1">ROUND(G47/G48,3)</f>
        <v>0.48599999999999999</v>
      </c>
      <c r="H49" s="161">
        <f ca="1">ROUND(H47/H48,3)</f>
        <v>0.496</v>
      </c>
      <c r="I49" s="162">
        <f ca="1">AVERAGE(D49:H49)</f>
        <v>0.51339999999999997</v>
      </c>
      <c r="J49" s="163">
        <f ca="1">I49-0.03</f>
        <v>0.48339999999999994</v>
      </c>
      <c r="K49" s="163">
        <f ca="1">I49+0.03</f>
        <v>0.54339999999999999</v>
      </c>
      <c r="L49" s="128" t="str">
        <f ca="1">IF(AND(D49&gt;I49-0.03,D49&lt;I49+0.03),"○","×")</f>
        <v>○</v>
      </c>
      <c r="M49" s="128" t="str">
        <f ca="1">IF(AND(E49&gt;I49-0.03,E49&lt;I49+0.03),"○","×")</f>
        <v>○</v>
      </c>
      <c r="N49" s="128" t="str">
        <f ca="1">IF(AND(F49&gt;I49-0.03,F49&lt;I49+0.03),"○","×")</f>
        <v>×</v>
      </c>
      <c r="O49" s="128" t="str">
        <f ca="1">IF(AND(G49&gt;I49-0.03,G49&lt;I49+0.03),"○","×")</f>
        <v>○</v>
      </c>
      <c r="P49" s="128" t="str">
        <f ca="1">IF(AND(H49&gt;I49-0.03,H49&lt;I49+0.03),"○","×")</f>
        <v>○</v>
      </c>
      <c r="Q49" s="164" t="str">
        <f ca="1">IF(COUNTIF(L49:P49,"○")=5,"同程度","―")</f>
        <v>―</v>
      </c>
      <c r="R49" s="165" t="str">
        <f t="shared" ca="1" si="6"/>
        <v>↑</v>
      </c>
      <c r="S49" s="128" t="str">
        <f t="shared" ca="1" si="6"/>
        <v>↑</v>
      </c>
      <c r="T49" s="128" t="str">
        <f t="shared" ca="1" si="6"/>
        <v>↓</v>
      </c>
      <c r="U49" s="128" t="str">
        <f t="shared" ca="1" si="6"/>
        <v>↑</v>
      </c>
      <c r="V49" s="128" t="str">
        <f ca="1">R49&amp;S49&amp;T49&amp;U49</f>
        <v>↑↑↓↑</v>
      </c>
      <c r="W49" s="169" t="str" cm="1">
        <f t="array" aca="1" ref="W49" ca="1">INDEX($AL$2:$AL$82,MATCH(V49,$AK$2:$AK$82,0),0)</f>
        <v>年度により増減</v>
      </c>
      <c r="X49" s="167" t="str">
        <f ca="1">IF(F49-D49&gt;0,"↑",IF(F49-D49&lt;0,"↓","－"))</f>
        <v>↑</v>
      </c>
      <c r="Y49" s="168" t="str">
        <f ca="1">IF(V49="↓↑↓↓",IF(X49="↓","減少傾向","×"),"判定外")</f>
        <v>判定外</v>
      </c>
      <c r="Z49" s="169" t="str">
        <f ca="1">IF(V49="↑↓↑↑",IF(X49="↑","増加傾向","×"),"判定外")</f>
        <v>判定外</v>
      </c>
      <c r="AA49" s="170" t="str">
        <f ca="1">IF(G49-E49&gt;0,"↑",IF(G49-E49&lt;0,"↓","－"))</f>
        <v>↓</v>
      </c>
      <c r="AB49" s="168" t="str">
        <f ca="1">IF(V49="↓↓↑↓",IF(AA49="↓","減少傾向","×"),"判定外")</f>
        <v>判定外</v>
      </c>
      <c r="AC49" s="169" t="str">
        <f ca="1">IF(V49="↑↑↓↑",IF(AA49="↑","増加傾向","×"),"判定外")</f>
        <v>×</v>
      </c>
      <c r="AD49" s="171" t="s">
        <v>421</v>
      </c>
      <c r="AE49" s="141"/>
      <c r="AK49" s="120" t="s">
        <v>385</v>
      </c>
      <c r="AL49" s="120" t="s">
        <v>421</v>
      </c>
    </row>
    <row r="50" spans="2:38" ht="14.25" thickBot="1" x14ac:dyDescent="0.2">
      <c r="B50" s="138"/>
      <c r="C50" s="139"/>
      <c r="D50" s="282"/>
      <c r="E50" s="282"/>
      <c r="F50" s="282"/>
      <c r="G50" s="282"/>
      <c r="H50" s="282"/>
      <c r="I50" s="172"/>
      <c r="J50" s="172"/>
      <c r="K50" s="172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2"/>
      <c r="X50" s="173"/>
      <c r="Y50" s="172"/>
      <c r="Z50" s="172"/>
      <c r="AA50" s="173"/>
      <c r="AB50" s="172"/>
      <c r="AC50" s="172"/>
      <c r="AD50" s="174"/>
      <c r="AE50" s="141"/>
      <c r="AK50" s="120" t="s">
        <v>386</v>
      </c>
      <c r="AL50" s="120" t="s">
        <v>427</v>
      </c>
    </row>
    <row r="51" spans="2:38" ht="13.5" customHeight="1" x14ac:dyDescent="0.15">
      <c r="B51" s="138"/>
      <c r="C51" s="139"/>
      <c r="D51" s="282"/>
      <c r="E51" s="282"/>
      <c r="F51" s="282"/>
      <c r="G51" s="282"/>
      <c r="H51" s="282"/>
      <c r="I51" s="334" t="s">
        <v>336</v>
      </c>
      <c r="J51" s="335"/>
      <c r="K51" s="335"/>
      <c r="L51" s="335"/>
      <c r="M51" s="335"/>
      <c r="N51" s="335"/>
      <c r="O51" s="335"/>
      <c r="P51" s="326"/>
      <c r="Q51" s="336" t="s">
        <v>334</v>
      </c>
      <c r="R51" s="325" t="s">
        <v>337</v>
      </c>
      <c r="S51" s="327"/>
      <c r="T51" s="327"/>
      <c r="U51" s="327"/>
      <c r="V51" s="330" t="s">
        <v>335</v>
      </c>
      <c r="W51" s="331"/>
      <c r="X51" s="319" t="s">
        <v>436</v>
      </c>
      <c r="Y51" s="323" t="s">
        <v>440</v>
      </c>
      <c r="Z51" s="324"/>
      <c r="AA51" s="321" t="s">
        <v>437</v>
      </c>
      <c r="AB51" s="323" t="s">
        <v>441</v>
      </c>
      <c r="AC51" s="324"/>
      <c r="AD51" s="343" t="s">
        <v>424</v>
      </c>
      <c r="AE51" s="141"/>
      <c r="AK51" s="120" t="s">
        <v>387</v>
      </c>
      <c r="AL51" s="120" t="s">
        <v>423</v>
      </c>
    </row>
    <row r="52" spans="2:38" ht="27" x14ac:dyDescent="0.15">
      <c r="B52" s="138"/>
      <c r="C52" s="186" t="s">
        <v>301</v>
      </c>
      <c r="D52" s="280" t="str">
        <f ca="1">Q1</f>
        <v>R1</v>
      </c>
      <c r="E52" s="280" t="str">
        <f ca="1">R1</f>
        <v>R2</v>
      </c>
      <c r="F52" s="280" t="str">
        <f ca="1">S1</f>
        <v>R3</v>
      </c>
      <c r="G52" s="280" t="str">
        <f ca="1">T1</f>
        <v>R4</v>
      </c>
      <c r="H52" s="280" t="str">
        <f ca="1">U1</f>
        <v>R5</v>
      </c>
      <c r="I52" s="143" t="s">
        <v>333</v>
      </c>
      <c r="J52" s="144">
        <v>-0.03</v>
      </c>
      <c r="K52" s="144">
        <v>0.03</v>
      </c>
      <c r="L52" s="280" t="str">
        <f ca="1">Q1</f>
        <v>R1</v>
      </c>
      <c r="M52" s="280" t="str">
        <f ca="1">R1</f>
        <v>R2</v>
      </c>
      <c r="N52" s="280" t="str">
        <f ca="1">S1</f>
        <v>R3</v>
      </c>
      <c r="O52" s="280" t="str">
        <f ca="1">T1</f>
        <v>R4</v>
      </c>
      <c r="P52" s="280" t="str">
        <f ca="1">U1</f>
        <v>R5</v>
      </c>
      <c r="Q52" s="337"/>
      <c r="R52" s="145" t="s">
        <v>430</v>
      </c>
      <c r="S52" s="114" t="s">
        <v>431</v>
      </c>
      <c r="T52" s="114" t="s">
        <v>432</v>
      </c>
      <c r="U52" s="114" t="s">
        <v>433</v>
      </c>
      <c r="V52" s="332"/>
      <c r="W52" s="333"/>
      <c r="X52" s="320"/>
      <c r="Y52" s="146" t="s">
        <v>442</v>
      </c>
      <c r="Z52" s="147" t="s">
        <v>443</v>
      </c>
      <c r="AA52" s="322"/>
      <c r="AB52" s="148" t="s">
        <v>444</v>
      </c>
      <c r="AC52" s="149" t="s">
        <v>445</v>
      </c>
      <c r="AD52" s="344"/>
      <c r="AE52" s="141"/>
      <c r="AK52" s="120" t="s">
        <v>388</v>
      </c>
      <c r="AL52" s="120" t="s">
        <v>423</v>
      </c>
    </row>
    <row r="53" spans="2:38" x14ac:dyDescent="0.15">
      <c r="B53" s="138"/>
      <c r="C53" s="150" t="s">
        <v>267</v>
      </c>
      <c r="D53" s="260">
        <f ca="1">SUMIF('3.経年データ（学部単位）'!A:A,D38,'3.経年データ（学部単位）'!F:F)</f>
        <v>617</v>
      </c>
      <c r="E53" s="260">
        <f ca="1">SUMIF('3.経年データ（学部単位）'!A:A,E38,'3.経年データ（学部単位）'!F:F)</f>
        <v>625</v>
      </c>
      <c r="F53" s="260">
        <f ca="1">SUMIF('3.経年データ（学部単位）'!A:A,F38,'3.経年データ（学部単位）'!F:F)</f>
        <v>477</v>
      </c>
      <c r="G53" s="260">
        <f ca="1">SUMIF('3.経年データ（学部単位）'!A:A,G38,'3.経年データ（学部単位）'!F:F)</f>
        <v>770</v>
      </c>
      <c r="H53" s="260">
        <f ca="1">SUMIF('3.経年データ（学部単位）'!A:A,H38,'3.経年データ（学部単位）'!F:F)</f>
        <v>446</v>
      </c>
      <c r="I53" s="151">
        <f ca="1">AVERAGE(D53:H53)</f>
        <v>587</v>
      </c>
      <c r="J53" s="152">
        <f ca="1">I53*0.97</f>
        <v>569.39</v>
      </c>
      <c r="K53" s="152">
        <f ca="1">I53*1.03</f>
        <v>604.61</v>
      </c>
      <c r="L53" s="114" t="str">
        <f ca="1">IF(AND(D53&gt;I53*0.97,D53&lt;I53*1.03),"○","×")</f>
        <v>×</v>
      </c>
      <c r="M53" s="114" t="str">
        <f ca="1">IF(AND(E53&gt;I53*0.97,E53&lt;I53*1.03),"○","×")</f>
        <v>×</v>
      </c>
      <c r="N53" s="114" t="str">
        <f ca="1">IF(AND(F53&gt;I53*0.97,F53&lt;I53*1.03),"○","×")</f>
        <v>×</v>
      </c>
      <c r="O53" s="114" t="str">
        <f ca="1">IF(AND(G53&gt;I53*0.97,G53&lt;I53*1.03),"○","×")</f>
        <v>×</v>
      </c>
      <c r="P53" s="114" t="str">
        <f ca="1">IF(AND(H53&gt;I53*0.97,H53&lt;I53*1.03),"○","×")</f>
        <v>×</v>
      </c>
      <c r="Q53" s="153" t="str">
        <f ca="1">IF(COUNTIF(L53:P53,"○")=5,"同程度","―")</f>
        <v>―</v>
      </c>
      <c r="R53" s="145" t="str">
        <f t="shared" ref="R53:U56" ca="1" si="7">IF(E53-D53&gt;0,"↑",IF(E53-D53&lt;0,"↓","－"))</f>
        <v>↑</v>
      </c>
      <c r="S53" s="114" t="str">
        <f t="shared" ca="1" si="7"/>
        <v>↓</v>
      </c>
      <c r="T53" s="114" t="str">
        <f t="shared" ca="1" si="7"/>
        <v>↑</v>
      </c>
      <c r="U53" s="114" t="str">
        <f t="shared" ca="1" si="7"/>
        <v>↓</v>
      </c>
      <c r="V53" s="114" t="str">
        <f ca="1">R53&amp;S53&amp;T53&amp;U53</f>
        <v>↑↓↑↓</v>
      </c>
      <c r="W53" s="157" t="str" cm="1">
        <f t="array" aca="1" ref="W53" ca="1">INDEX($AL$2:$AL$82,MATCH(V53,$AK$2:$AK$82,0),0)</f>
        <v>隔年で増減</v>
      </c>
      <c r="X53" s="155" t="str">
        <f ca="1">IF(F53-D53&gt;0,"↑",IF(F53-D53&lt;0,"↓","－"))</f>
        <v>↓</v>
      </c>
      <c r="Y53" s="156" t="str">
        <f ca="1">IF(V53="↓↑↓↓",IF(X53="↓","減少傾向","×"),"判定外")</f>
        <v>判定外</v>
      </c>
      <c r="Z53" s="157" t="str">
        <f ca="1">IF(V53="↑↓↑↑",IF(X53="↑","増加傾向","×"),"判定外")</f>
        <v>判定外</v>
      </c>
      <c r="AA53" s="158" t="str">
        <f ca="1">IF(G53-E53&gt;0,"↑",IF(G53-E53&lt;0,"↓","－"))</f>
        <v>↑</v>
      </c>
      <c r="AB53" s="156" t="str">
        <f ca="1">IF(V53="↓↓↑↓",IF(AA53="↓","減少傾向","×"),"判定外")</f>
        <v>判定外</v>
      </c>
      <c r="AC53" s="157" t="str">
        <f ca="1">IF(V53="↑↑↓↑",IF(AA53="↑","増加傾向","×"),"判定外")</f>
        <v>判定外</v>
      </c>
      <c r="AD53" s="159"/>
      <c r="AE53" s="141"/>
      <c r="AK53" s="120" t="s">
        <v>389</v>
      </c>
      <c r="AL53" s="120" t="s">
        <v>421</v>
      </c>
    </row>
    <row r="54" spans="2:38" x14ac:dyDescent="0.15">
      <c r="B54" s="138"/>
      <c r="C54" s="150" t="s">
        <v>268</v>
      </c>
      <c r="D54" s="287">
        <f ca="1">SUMIF('3.経年データ（学部単位）'!A:A,D38,'3.経年データ（学部単位）'!G:G)</f>
        <v>201</v>
      </c>
      <c r="E54" s="287">
        <f ca="1">SUMIF('3.経年データ（学部単位）'!A:A,E38,'3.経年データ（学部単位）'!G:G)</f>
        <v>233</v>
      </c>
      <c r="F54" s="287">
        <f ca="1">SUMIF('3.経年データ（学部単位）'!A:A,F38,'3.経年データ（学部単位）'!G:G)</f>
        <v>136</v>
      </c>
      <c r="G54" s="287">
        <f ca="1">SUMIF('3.経年データ（学部単位）'!A:A,G38,'3.経年データ（学部単位）'!G:G)</f>
        <v>247</v>
      </c>
      <c r="H54" s="287">
        <f ca="1">SUMIF('3.経年データ（学部単位）'!A:A,H38,'3.経年データ（学部単位）'!G:G)</f>
        <v>164</v>
      </c>
      <c r="I54" s="151">
        <f ca="1">AVERAGE(D54:H54)</f>
        <v>196.2</v>
      </c>
      <c r="J54" s="152">
        <f ca="1">I54*0.97</f>
        <v>190.31399999999999</v>
      </c>
      <c r="K54" s="152">
        <f ca="1">I54*1.03</f>
        <v>202.08599999999998</v>
      </c>
      <c r="L54" s="114" t="str">
        <f ca="1">IF(AND(D54&gt;I54*0.97,D54&lt;I54*1.03),"○","×")</f>
        <v>○</v>
      </c>
      <c r="M54" s="114" t="str">
        <f ca="1">IF(AND(E54&gt;I54*0.97,E54&lt;I54*1.03),"○","×")</f>
        <v>×</v>
      </c>
      <c r="N54" s="114" t="str">
        <f ca="1">IF(AND(F54&gt;I54*0.97,F54&lt;I54*1.03),"○","×")</f>
        <v>×</v>
      </c>
      <c r="O54" s="114" t="str">
        <f ca="1">IF(AND(G54&gt;I54*0.97,G54&lt;I54*1.03),"○","×")</f>
        <v>×</v>
      </c>
      <c r="P54" s="114" t="str">
        <f ca="1">IF(AND(H54&gt;I54*0.97,H54&lt;I54*1.03),"○","×")</f>
        <v>×</v>
      </c>
      <c r="Q54" s="153" t="str">
        <f ca="1">IF(COUNTIF(L54:P54,"○")=5,"同程度","―")</f>
        <v>―</v>
      </c>
      <c r="R54" s="145" t="str">
        <f t="shared" ca="1" si="7"/>
        <v>↑</v>
      </c>
      <c r="S54" s="114" t="str">
        <f t="shared" ca="1" si="7"/>
        <v>↓</v>
      </c>
      <c r="T54" s="114" t="str">
        <f t="shared" ca="1" si="7"/>
        <v>↑</v>
      </c>
      <c r="U54" s="114" t="str">
        <f t="shared" ca="1" si="7"/>
        <v>↓</v>
      </c>
      <c r="V54" s="114" t="str">
        <f ca="1">R54&amp;S54&amp;T54&amp;U54</f>
        <v>↑↓↑↓</v>
      </c>
      <c r="W54" s="157" t="str" cm="1">
        <f t="array" aca="1" ref="W54" ca="1">INDEX($AL$2:$AL$82,MATCH(V54,$AK$2:$AK$82,0),0)</f>
        <v>隔年で増減</v>
      </c>
      <c r="X54" s="155" t="str">
        <f ca="1">IF(F54-D54&gt;0,"↑",IF(F54-D54&lt;0,"↓","－"))</f>
        <v>↓</v>
      </c>
      <c r="Y54" s="156" t="str">
        <f ca="1">IF(V54="↓↑↓↓",IF(X54="↓","減少傾向","×"),"判定外")</f>
        <v>判定外</v>
      </c>
      <c r="Z54" s="157" t="str">
        <f ca="1">IF(V54="↑↓↑↑",IF(X54="↑","増加傾向","×"),"判定外")</f>
        <v>判定外</v>
      </c>
      <c r="AA54" s="158" t="str">
        <f ca="1">IF(G54-E54&gt;0,"↑",IF(G54-E54&lt;0,"↓","－"))</f>
        <v>↑</v>
      </c>
      <c r="AB54" s="156" t="str">
        <f ca="1">IF(V54="↓↓↑↓",IF(AA54="↓","減少傾向","×"),"判定外")</f>
        <v>判定外</v>
      </c>
      <c r="AC54" s="157" t="str">
        <f ca="1">IF(V54="↑↑↓↑",IF(AA54="↑","増加傾向","×"),"判定外")</f>
        <v>判定外</v>
      </c>
      <c r="AD54" s="159"/>
      <c r="AE54" s="141"/>
      <c r="AK54" s="120" t="s">
        <v>390</v>
      </c>
      <c r="AL54" s="120" t="s">
        <v>423</v>
      </c>
    </row>
    <row r="55" spans="2:38" x14ac:dyDescent="0.15">
      <c r="B55" s="138"/>
      <c r="C55" s="150" t="s">
        <v>316</v>
      </c>
      <c r="D55" s="260">
        <f ca="1">SUM(D53:D54)</f>
        <v>818</v>
      </c>
      <c r="E55" s="260">
        <f ca="1">SUM(E53:E54)</f>
        <v>858</v>
      </c>
      <c r="F55" s="260">
        <f ca="1">SUM(F53:F54)</f>
        <v>613</v>
      </c>
      <c r="G55" s="260">
        <f ca="1">SUM(G53:G54)</f>
        <v>1017</v>
      </c>
      <c r="H55" s="260">
        <f ca="1">SUM(H53:H54)</f>
        <v>610</v>
      </c>
      <c r="I55" s="151">
        <f ca="1">AVERAGE(D55:H55)</f>
        <v>783.2</v>
      </c>
      <c r="J55" s="152">
        <f ca="1">I55*0.97</f>
        <v>759.70400000000006</v>
      </c>
      <c r="K55" s="152">
        <f ca="1">I55*1.03</f>
        <v>806.69600000000003</v>
      </c>
      <c r="L55" s="114" t="str">
        <f ca="1">IF(AND(D55&gt;I55*0.97,D55&lt;I55*1.03),"○","×")</f>
        <v>×</v>
      </c>
      <c r="M55" s="114" t="str">
        <f ca="1">IF(AND(E55&gt;I55*0.97,E55&lt;I55*1.03),"○","×")</f>
        <v>×</v>
      </c>
      <c r="N55" s="114" t="str">
        <f ca="1">IF(AND(F55&gt;I55*0.97,F55&lt;I55*1.03),"○","×")</f>
        <v>×</v>
      </c>
      <c r="O55" s="114" t="str">
        <f ca="1">IF(AND(G55&gt;I55*0.97,G55&lt;I55*1.03),"○","×")</f>
        <v>×</v>
      </c>
      <c r="P55" s="114" t="str">
        <f ca="1">IF(AND(H55&gt;I55*0.97,H55&lt;I55*1.03),"○","×")</f>
        <v>×</v>
      </c>
      <c r="Q55" s="153" t="str">
        <f ca="1">IF(COUNTIF(L55:P55,"○")=5,"同程度","―")</f>
        <v>―</v>
      </c>
      <c r="R55" s="145" t="str">
        <f t="shared" ca="1" si="7"/>
        <v>↑</v>
      </c>
      <c r="S55" s="114" t="str">
        <f t="shared" ca="1" si="7"/>
        <v>↓</v>
      </c>
      <c r="T55" s="114" t="str">
        <f t="shared" ca="1" si="7"/>
        <v>↑</v>
      </c>
      <c r="U55" s="114" t="str">
        <f t="shared" ca="1" si="7"/>
        <v>↓</v>
      </c>
      <c r="V55" s="114" t="str">
        <f ca="1">R55&amp;S55&amp;T55&amp;U55</f>
        <v>↑↓↑↓</v>
      </c>
      <c r="W55" s="157" t="str" cm="1">
        <f t="array" aca="1" ref="W55" ca="1">INDEX($AL$2:$AL$82,MATCH(V55,$AK$2:$AK$82,0),0)</f>
        <v>隔年で増減</v>
      </c>
      <c r="X55" s="155" t="str">
        <f ca="1">IF(F55-D55&gt;0,"↑",IF(F55-D55&lt;0,"↓","－"))</f>
        <v>↓</v>
      </c>
      <c r="Y55" s="156" t="str">
        <f ca="1">IF(V55="↓↑↓↓",IF(X55="↓","減少傾向","×"),"判定外")</f>
        <v>判定外</v>
      </c>
      <c r="Z55" s="157" t="str">
        <f ca="1">IF(V55="↑↓↑↑",IF(X55="↑","増加傾向","×"),"判定外")</f>
        <v>判定外</v>
      </c>
      <c r="AA55" s="158" t="str">
        <f ca="1">IF(G55-E55&gt;0,"↑",IF(G55-E55&lt;0,"↓","－"))</f>
        <v>↑</v>
      </c>
      <c r="AB55" s="156" t="str">
        <f ca="1">IF(V55="↓↓↑↓",IF(AA55="↓","減少傾向","×"),"判定外")</f>
        <v>判定外</v>
      </c>
      <c r="AC55" s="157" t="str">
        <f ca="1">IF(V55="↑↑↓↑",IF(AA55="↑","増加傾向","×"),"判定外")</f>
        <v>判定外</v>
      </c>
      <c r="AD55" s="160" t="s">
        <v>298</v>
      </c>
      <c r="AE55" s="141"/>
      <c r="AK55" s="120" t="s">
        <v>391</v>
      </c>
      <c r="AL55" s="120" t="s">
        <v>332</v>
      </c>
    </row>
    <row r="56" spans="2:38" ht="27.75" thickBot="1" x14ac:dyDescent="0.2">
      <c r="B56" s="138"/>
      <c r="C56" s="186" t="s">
        <v>318</v>
      </c>
      <c r="D56" s="161">
        <f ca="1">ROUND(D54/D55,3)</f>
        <v>0.246</v>
      </c>
      <c r="E56" s="161">
        <f ca="1">ROUND(E54/E55,3)</f>
        <v>0.27200000000000002</v>
      </c>
      <c r="F56" s="161">
        <f ca="1">ROUND(F54/F55,3)</f>
        <v>0.222</v>
      </c>
      <c r="G56" s="161">
        <f ca="1">ROUND(G54/G55,3)</f>
        <v>0.24299999999999999</v>
      </c>
      <c r="H56" s="161">
        <f ca="1">ROUND(H54/H55,3)</f>
        <v>0.26900000000000002</v>
      </c>
      <c r="I56" s="162">
        <f ca="1">AVERAGE(D56:H56)</f>
        <v>0.25040000000000001</v>
      </c>
      <c r="J56" s="163">
        <f ca="1">I56-0.03</f>
        <v>0.22040000000000001</v>
      </c>
      <c r="K56" s="163">
        <f ca="1">I56+0.03</f>
        <v>0.28039999999999998</v>
      </c>
      <c r="L56" s="128" t="str">
        <f ca="1">IF(AND(D56&gt;I56-0.03,D56&lt;I56+0.03),"○","×")</f>
        <v>○</v>
      </c>
      <c r="M56" s="128" t="str">
        <f ca="1">IF(AND(E56&gt;I56-0.03,E56&lt;I56+0.03),"○","×")</f>
        <v>○</v>
      </c>
      <c r="N56" s="128" t="str">
        <f ca="1">IF(AND(F56&gt;I56-0.03,F56&lt;I56+0.03),"○","×")</f>
        <v>○</v>
      </c>
      <c r="O56" s="128" t="str">
        <f ca="1">IF(AND(G56&gt;I56-0.03,G56&lt;I56+0.03),"○","×")</f>
        <v>○</v>
      </c>
      <c r="P56" s="128" t="str">
        <f ca="1">IF(AND(H56&gt;I56-0.03,H56&lt;I56+0.03),"○","×")</f>
        <v>○</v>
      </c>
      <c r="Q56" s="164" t="str">
        <f ca="1">IF(COUNTIF(L56:P56,"○")=5,"同程度","―")</f>
        <v>同程度</v>
      </c>
      <c r="R56" s="165" t="str">
        <f t="shared" ca="1" si="7"/>
        <v>↑</v>
      </c>
      <c r="S56" s="128" t="str">
        <f t="shared" ca="1" si="7"/>
        <v>↓</v>
      </c>
      <c r="T56" s="128" t="str">
        <f t="shared" ca="1" si="7"/>
        <v>↑</v>
      </c>
      <c r="U56" s="128" t="str">
        <f t="shared" ca="1" si="7"/>
        <v>↑</v>
      </c>
      <c r="V56" s="128" t="str">
        <f ca="1">R56&amp;S56&amp;T56&amp;U56</f>
        <v>↑↓↑↑</v>
      </c>
      <c r="W56" s="169" t="str" cm="1">
        <f t="array" aca="1" ref="W56" ca="1">INDEX($AL$2:$AL$82,MATCH(V56,$AK$2:$AK$82,0),0)</f>
        <v>年度により増減</v>
      </c>
      <c r="X56" s="167" t="str">
        <f ca="1">IF(F56-D56&gt;0,"↑",IF(F56-D56&lt;0,"↓","－"))</f>
        <v>↓</v>
      </c>
      <c r="Y56" s="168" t="str">
        <f ca="1">IF(V56="↓↑↓↓",IF(X56="↓","減少傾向","×"),"判定外")</f>
        <v>判定外</v>
      </c>
      <c r="Z56" s="169" t="str">
        <f ca="1">IF(V56="↑↓↑↑",IF(X56="↑","増加傾向","×"),"判定外")</f>
        <v>×</v>
      </c>
      <c r="AA56" s="170" t="str">
        <f ca="1">IF(G56-E56&gt;0,"↑",IF(G56-E56&lt;0,"↓","－"))</f>
        <v>↓</v>
      </c>
      <c r="AB56" s="168" t="str">
        <f ca="1">IF(V56="↓↓↑↓",IF(AA56="↓","減少傾向","×"),"判定外")</f>
        <v>判定外</v>
      </c>
      <c r="AC56" s="169" t="str">
        <f ca="1">IF(V56="↑↑↓↑",IF(AA56="↑","増加傾向","×"),"判定外")</f>
        <v>判定外</v>
      </c>
      <c r="AD56" s="171" t="s">
        <v>332</v>
      </c>
      <c r="AE56" s="141"/>
      <c r="AK56" s="120" t="s">
        <v>394</v>
      </c>
      <c r="AL56" s="120" t="s">
        <v>422</v>
      </c>
    </row>
    <row r="57" spans="2:38" ht="14.25" thickBot="1" x14ac:dyDescent="0.2">
      <c r="B57" s="138"/>
      <c r="C57" s="139"/>
      <c r="D57" s="282"/>
      <c r="E57" s="282"/>
      <c r="F57" s="282"/>
      <c r="G57" s="282"/>
      <c r="H57" s="282"/>
      <c r="I57" s="172"/>
      <c r="J57" s="172"/>
      <c r="K57" s="172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2"/>
      <c r="X57" s="173"/>
      <c r="Y57" s="172"/>
      <c r="Z57" s="172"/>
      <c r="AA57" s="173"/>
      <c r="AB57" s="172"/>
      <c r="AC57" s="172"/>
      <c r="AD57" s="174"/>
      <c r="AE57" s="141"/>
      <c r="AK57" s="120" t="s">
        <v>395</v>
      </c>
      <c r="AL57" s="120" t="s">
        <v>425</v>
      </c>
    </row>
    <row r="58" spans="2:38" ht="13.5" customHeight="1" x14ac:dyDescent="0.15">
      <c r="B58" s="138"/>
      <c r="C58" s="139"/>
      <c r="D58" s="282"/>
      <c r="E58" s="282"/>
      <c r="F58" s="282"/>
      <c r="G58" s="282"/>
      <c r="H58" s="282"/>
      <c r="I58" s="325" t="s">
        <v>336</v>
      </c>
      <c r="J58" s="326"/>
      <c r="K58" s="326"/>
      <c r="L58" s="327"/>
      <c r="M58" s="327"/>
      <c r="N58" s="327"/>
      <c r="O58" s="327"/>
      <c r="P58" s="327"/>
      <c r="Q58" s="328" t="s">
        <v>334</v>
      </c>
      <c r="R58" s="325" t="s">
        <v>337</v>
      </c>
      <c r="S58" s="327"/>
      <c r="T58" s="327"/>
      <c r="U58" s="327"/>
      <c r="V58" s="330" t="s">
        <v>335</v>
      </c>
      <c r="W58" s="331"/>
      <c r="X58" s="319" t="s">
        <v>436</v>
      </c>
      <c r="Y58" s="323" t="s">
        <v>440</v>
      </c>
      <c r="Z58" s="324"/>
      <c r="AA58" s="321" t="s">
        <v>437</v>
      </c>
      <c r="AB58" s="323" t="s">
        <v>441</v>
      </c>
      <c r="AC58" s="324"/>
      <c r="AD58" s="343" t="s">
        <v>424</v>
      </c>
      <c r="AE58" s="141"/>
      <c r="AK58" s="120" t="s">
        <v>396</v>
      </c>
      <c r="AL58" s="120" t="s">
        <v>422</v>
      </c>
    </row>
    <row r="59" spans="2:38" x14ac:dyDescent="0.15">
      <c r="B59" s="138"/>
      <c r="C59" s="186" t="s">
        <v>302</v>
      </c>
      <c r="D59" s="280" t="str">
        <f ca="1">Q1</f>
        <v>R1</v>
      </c>
      <c r="E59" s="280" t="str">
        <f ca="1">R1</f>
        <v>R2</v>
      </c>
      <c r="F59" s="280" t="str">
        <f ca="1">S1</f>
        <v>R3</v>
      </c>
      <c r="G59" s="280" t="str">
        <f ca="1">T1</f>
        <v>R4</v>
      </c>
      <c r="H59" s="280" t="str">
        <f ca="1">U1</f>
        <v>R5</v>
      </c>
      <c r="I59" s="143" t="s">
        <v>333</v>
      </c>
      <c r="J59" s="144">
        <v>-0.03</v>
      </c>
      <c r="K59" s="144">
        <v>0.03</v>
      </c>
      <c r="L59" s="280" t="str">
        <f ca="1">Q1</f>
        <v>R1</v>
      </c>
      <c r="M59" s="280" t="str">
        <f ca="1">R1</f>
        <v>R2</v>
      </c>
      <c r="N59" s="280" t="str">
        <f ca="1">S1</f>
        <v>R3</v>
      </c>
      <c r="O59" s="280" t="str">
        <f ca="1">T1</f>
        <v>R4</v>
      </c>
      <c r="P59" s="280" t="str">
        <f ca="1">U1</f>
        <v>R5</v>
      </c>
      <c r="Q59" s="329"/>
      <c r="R59" s="145" t="s">
        <v>430</v>
      </c>
      <c r="S59" s="114" t="s">
        <v>431</v>
      </c>
      <c r="T59" s="114" t="s">
        <v>432</v>
      </c>
      <c r="U59" s="114" t="s">
        <v>433</v>
      </c>
      <c r="V59" s="332"/>
      <c r="W59" s="333"/>
      <c r="X59" s="320"/>
      <c r="Y59" s="146" t="s">
        <v>442</v>
      </c>
      <c r="Z59" s="147" t="s">
        <v>443</v>
      </c>
      <c r="AA59" s="322"/>
      <c r="AB59" s="148" t="s">
        <v>444</v>
      </c>
      <c r="AC59" s="149" t="s">
        <v>445</v>
      </c>
      <c r="AD59" s="344"/>
      <c r="AE59" s="141"/>
      <c r="AK59" s="120" t="s">
        <v>397</v>
      </c>
      <c r="AL59" s="120" t="s">
        <v>421</v>
      </c>
    </row>
    <row r="60" spans="2:38" x14ac:dyDescent="0.15">
      <c r="B60" s="138"/>
      <c r="C60" s="150" t="s">
        <v>267</v>
      </c>
      <c r="D60" s="260">
        <f ca="1">SUMIF('3.経年データ（学部単位）'!A:A,D38,'3.経年データ（学部単位）'!H:H)</f>
        <v>331</v>
      </c>
      <c r="E60" s="260">
        <f ca="1">SUMIF('3.経年データ（学部単位）'!A:A,E38,'3.経年データ（学部単位）'!H:H)</f>
        <v>406</v>
      </c>
      <c r="F60" s="260">
        <f ca="1">SUMIF('3.経年データ（学部単位）'!A:A,F38,'3.経年データ（学部単位）'!H:H)</f>
        <v>345</v>
      </c>
      <c r="G60" s="260">
        <f ca="1">SUMIF('3.経年データ（学部単位）'!A:A,G38,'3.経年データ（学部単位）'!H:H)</f>
        <v>281</v>
      </c>
      <c r="H60" s="260">
        <f ca="1">SUMIF('3.経年データ（学部単位）'!A:A,H38,'3.経年データ（学部単位）'!H:H)</f>
        <v>363</v>
      </c>
      <c r="I60" s="151">
        <f ca="1">AVERAGE(D60:H60)</f>
        <v>345.2</v>
      </c>
      <c r="J60" s="152">
        <f ca="1">I60*0.97</f>
        <v>334.84399999999999</v>
      </c>
      <c r="K60" s="152">
        <f ca="1">I60*1.03</f>
        <v>355.55599999999998</v>
      </c>
      <c r="L60" s="114" t="str">
        <f ca="1">IF(AND(D60&gt;I60*0.97,D60&lt;I60*1.03),"○","×")</f>
        <v>×</v>
      </c>
      <c r="M60" s="114" t="str">
        <f ca="1">IF(AND(E60&gt;I60*0.97,E60&lt;I60*1.03),"○","×")</f>
        <v>×</v>
      </c>
      <c r="N60" s="114" t="str">
        <f ca="1">IF(AND(F60&gt;I60*0.97,F60&lt;I60*1.03),"○","×")</f>
        <v>○</v>
      </c>
      <c r="O60" s="114" t="str">
        <f ca="1">IF(AND(G60&gt;I60*0.97,G60&lt;I60*1.03),"○","×")</f>
        <v>×</v>
      </c>
      <c r="P60" s="114" t="str">
        <f ca="1">IF(AND(H60&gt;I60*0.97,H60&lt;I60*1.03),"○","×")</f>
        <v>×</v>
      </c>
      <c r="Q60" s="153" t="str">
        <f ca="1">IF(COUNTIF(L60:P60,"○")=5,"同程度","―")</f>
        <v>―</v>
      </c>
      <c r="R60" s="145" t="str">
        <f t="shared" ref="R60:U63" ca="1" si="8">IF(E60-D60&gt;0,"↑",IF(E60-D60&lt;0,"↓","－"))</f>
        <v>↑</v>
      </c>
      <c r="S60" s="114" t="str">
        <f t="shared" ca="1" si="8"/>
        <v>↓</v>
      </c>
      <c r="T60" s="114" t="str">
        <f t="shared" ca="1" si="8"/>
        <v>↓</v>
      </c>
      <c r="U60" s="114" t="str">
        <f t="shared" ca="1" si="8"/>
        <v>↑</v>
      </c>
      <c r="V60" s="114" t="str">
        <f ca="1">R60&amp;S60&amp;T60&amp;U60</f>
        <v>↑↓↓↑</v>
      </c>
      <c r="W60" s="157" t="str" cm="1">
        <f t="array" aca="1" ref="W60" ca="1">INDEX($AL$2:$AL$82,MATCH(V60,$AK$2:$AK$82,0),0)</f>
        <v>年度により増減</v>
      </c>
      <c r="X60" s="155" t="str">
        <f ca="1">IF(F60-D60&gt;0,"↑",IF(F60-D60&lt;0,"↓","－"))</f>
        <v>↑</v>
      </c>
      <c r="Y60" s="156" t="str">
        <f ca="1">IF(V60="↓↑↓↓",IF(X60="↓","減少傾向","×"),"判定外")</f>
        <v>判定外</v>
      </c>
      <c r="Z60" s="157" t="str">
        <f ca="1">IF(V60="↑↓↑↑",IF(X60="↑","増加傾向","×"),"判定外")</f>
        <v>判定外</v>
      </c>
      <c r="AA60" s="158" t="str">
        <f ca="1">IF(G60-E60&gt;0,"↑",IF(G60-E60&lt;0,"↓","－"))</f>
        <v>↓</v>
      </c>
      <c r="AB60" s="156" t="str">
        <f ca="1">IF(V60="↓↓↑↓",IF(AA60="↓","減少傾向","×"),"判定外")</f>
        <v>判定外</v>
      </c>
      <c r="AC60" s="157" t="str">
        <f ca="1">IF(V60="↑↑↓↑",IF(AA60="↑","増加傾向","×"),"判定外")</f>
        <v>判定外</v>
      </c>
      <c r="AD60" s="159"/>
      <c r="AE60" s="141"/>
      <c r="AK60" s="120" t="s">
        <v>398</v>
      </c>
      <c r="AL60" s="120" t="s">
        <v>421</v>
      </c>
    </row>
    <row r="61" spans="2:38" x14ac:dyDescent="0.15">
      <c r="B61" s="138"/>
      <c r="C61" s="150" t="s">
        <v>268</v>
      </c>
      <c r="D61" s="287">
        <f ca="1">SUMIF('3.経年データ（学部単位）'!A:A,D38,'3.経年データ（学部単位）'!I:I)</f>
        <v>471</v>
      </c>
      <c r="E61" s="287">
        <f ca="1">SUMIF('3.経年データ（学部単位）'!A:A,E38,'3.経年データ（学部単位）'!I:I)</f>
        <v>466</v>
      </c>
      <c r="F61" s="287">
        <f ca="1">SUMIF('3.経年データ（学部単位）'!A:A,F38,'3.経年データ（学部単位）'!I:I)</f>
        <v>554</v>
      </c>
      <c r="G61" s="287">
        <f ca="1">SUMIF('3.経年データ（学部単位）'!A:A,G38,'3.経年データ（学部単位）'!I:I)</f>
        <v>386</v>
      </c>
      <c r="H61" s="287">
        <f ca="1">SUMIF('3.経年データ（学部単位）'!A:A,H38,'3.経年データ（学部単位）'!I:I)</f>
        <v>405</v>
      </c>
      <c r="I61" s="151">
        <f ca="1">AVERAGE(D61:H61)</f>
        <v>456.4</v>
      </c>
      <c r="J61" s="152">
        <f ca="1">I61*0.97</f>
        <v>442.70799999999997</v>
      </c>
      <c r="K61" s="152">
        <f ca="1">I61*1.03</f>
        <v>470.09199999999998</v>
      </c>
      <c r="L61" s="114" t="str">
        <f ca="1">IF(AND(D61&gt;I61*0.97,D61&lt;I61*1.03),"○","×")</f>
        <v>×</v>
      </c>
      <c r="M61" s="114" t="str">
        <f ca="1">IF(AND(E61&gt;I61*0.97,E61&lt;I61*1.03),"○","×")</f>
        <v>○</v>
      </c>
      <c r="N61" s="114" t="str">
        <f ca="1">IF(AND(F61&gt;I61*0.97,F61&lt;I61*1.03),"○","×")</f>
        <v>×</v>
      </c>
      <c r="O61" s="114" t="str">
        <f ca="1">IF(AND(G61&gt;I61*0.97,G61&lt;I61*1.03),"○","×")</f>
        <v>×</v>
      </c>
      <c r="P61" s="114" t="str">
        <f ca="1">IF(AND(H61&gt;I61*0.97,H61&lt;I61*1.03),"○","×")</f>
        <v>×</v>
      </c>
      <c r="Q61" s="153" t="str">
        <f ca="1">IF(COUNTIF(L61:P61,"○")=5,"同程度","―")</f>
        <v>―</v>
      </c>
      <c r="R61" s="145" t="str">
        <f t="shared" ca="1" si="8"/>
        <v>↓</v>
      </c>
      <c r="S61" s="114" t="str">
        <f t="shared" ca="1" si="8"/>
        <v>↑</v>
      </c>
      <c r="T61" s="114" t="str">
        <f t="shared" ca="1" si="8"/>
        <v>↓</v>
      </c>
      <c r="U61" s="114" t="str">
        <f t="shared" ca="1" si="8"/>
        <v>↑</v>
      </c>
      <c r="V61" s="114" t="str">
        <f ca="1">R61&amp;S61&amp;T61&amp;U61</f>
        <v>↓↑↓↑</v>
      </c>
      <c r="W61" s="157" t="str" cm="1">
        <f t="array" aca="1" ref="W61" ca="1">INDEX($AL$2:$AL$82,MATCH(V61,$AK$2:$AK$82,0),0)</f>
        <v>隔年で増減</v>
      </c>
      <c r="X61" s="155" t="str">
        <f ca="1">IF(F61-D61&gt;0,"↑",IF(F61-D61&lt;0,"↓","－"))</f>
        <v>↑</v>
      </c>
      <c r="Y61" s="156" t="str">
        <f ca="1">IF(V61="↓↑↓↓",IF(X61="↓","減少傾向","×"),"判定外")</f>
        <v>判定外</v>
      </c>
      <c r="Z61" s="157" t="str">
        <f ca="1">IF(V61="↑↓↑↑",IF(X61="↑","増加傾向","×"),"判定外")</f>
        <v>判定外</v>
      </c>
      <c r="AA61" s="158" t="str">
        <f ca="1">IF(G61-E61&gt;0,"↑",IF(G61-E61&lt;0,"↓","－"))</f>
        <v>↓</v>
      </c>
      <c r="AB61" s="156" t="str">
        <f ca="1">IF(V61="↓↓↑↓",IF(AA61="↓","減少傾向","×"),"判定外")</f>
        <v>判定外</v>
      </c>
      <c r="AC61" s="157" t="str">
        <f ca="1">IF(V61="↑↑↓↑",IF(AA61="↑","増加傾向","×"),"判定外")</f>
        <v>判定外</v>
      </c>
      <c r="AD61" s="159"/>
      <c r="AE61" s="141"/>
      <c r="AK61" s="120" t="s">
        <v>399</v>
      </c>
      <c r="AL61" s="120" t="s">
        <v>421</v>
      </c>
    </row>
    <row r="62" spans="2:38" x14ac:dyDescent="0.15">
      <c r="B62" s="138"/>
      <c r="C62" s="150" t="s">
        <v>316</v>
      </c>
      <c r="D62" s="260">
        <f ca="1">SUM(D60:D61)</f>
        <v>802</v>
      </c>
      <c r="E62" s="260">
        <f ca="1">SUM(E60:E61)</f>
        <v>872</v>
      </c>
      <c r="F62" s="260">
        <f ca="1">SUM(F60:F61)</f>
        <v>899</v>
      </c>
      <c r="G62" s="260">
        <f ca="1">SUM(G60:G61)</f>
        <v>667</v>
      </c>
      <c r="H62" s="260">
        <f ca="1">SUM(H60:H61)</f>
        <v>768</v>
      </c>
      <c r="I62" s="151">
        <f ca="1">AVERAGE(D62:H62)</f>
        <v>801.6</v>
      </c>
      <c r="J62" s="152">
        <f ca="1">I62*0.97</f>
        <v>777.55200000000002</v>
      </c>
      <c r="K62" s="152">
        <f ca="1">I62*1.03</f>
        <v>825.64800000000002</v>
      </c>
      <c r="L62" s="114" t="str">
        <f ca="1">IF(AND(D62&gt;I62*0.97,D62&lt;I62*1.03),"○","×")</f>
        <v>○</v>
      </c>
      <c r="M62" s="114" t="str">
        <f ca="1">IF(AND(E62&gt;I62*0.97,E62&lt;I62*1.03),"○","×")</f>
        <v>×</v>
      </c>
      <c r="N62" s="114" t="str">
        <f ca="1">IF(AND(F62&gt;I62*0.97,F62&lt;I62*1.03),"○","×")</f>
        <v>×</v>
      </c>
      <c r="O62" s="114" t="str">
        <f ca="1">IF(AND(G62&gt;I62*0.97,G62&lt;I62*1.03),"○","×")</f>
        <v>×</v>
      </c>
      <c r="P62" s="114" t="str">
        <f ca="1">IF(AND(H62&gt;I62*0.97,H62&lt;I62*1.03),"○","×")</f>
        <v>×</v>
      </c>
      <c r="Q62" s="153" t="str">
        <f ca="1">IF(COUNTIF(L62:P62,"○")=5,"同程度","―")</f>
        <v>―</v>
      </c>
      <c r="R62" s="145" t="str">
        <f t="shared" ca="1" si="8"/>
        <v>↑</v>
      </c>
      <c r="S62" s="114" t="str">
        <f t="shared" ca="1" si="8"/>
        <v>↑</v>
      </c>
      <c r="T62" s="114" t="str">
        <f t="shared" ca="1" si="8"/>
        <v>↓</v>
      </c>
      <c r="U62" s="114" t="str">
        <f t="shared" ca="1" si="8"/>
        <v>↑</v>
      </c>
      <c r="V62" s="114" t="str">
        <f ca="1">R62&amp;S62&amp;T62&amp;U62</f>
        <v>↑↑↓↑</v>
      </c>
      <c r="W62" s="157" t="str" cm="1">
        <f t="array" aca="1" ref="W62" ca="1">INDEX($AL$2:$AL$82,MATCH(V62,$AK$2:$AK$82,0),0)</f>
        <v>年度により増減</v>
      </c>
      <c r="X62" s="155" t="str">
        <f ca="1">IF(F62-D62&gt;0,"↑",IF(F62-D62&lt;0,"↓","－"))</f>
        <v>↑</v>
      </c>
      <c r="Y62" s="156" t="str">
        <f ca="1">IF(V62="↓↑↓↓",IF(X62="↓","減少傾向","×"),"判定外")</f>
        <v>判定外</v>
      </c>
      <c r="Z62" s="157" t="str">
        <f ca="1">IF(V62="↑↓↑↑",IF(X62="↑","増加傾向","×"),"判定外")</f>
        <v>判定外</v>
      </c>
      <c r="AA62" s="158" t="str">
        <f ca="1">IF(G62-E62&gt;0,"↑",IF(G62-E62&lt;0,"↓","－"))</f>
        <v>↓</v>
      </c>
      <c r="AB62" s="156" t="str">
        <f ca="1">IF(V62="↓↓↑↓",IF(AA62="↓","減少傾向","×"),"判定外")</f>
        <v>判定外</v>
      </c>
      <c r="AC62" s="157" t="str">
        <f ca="1">IF(V62="↑↑↓↑",IF(AA62="↑","増加傾向","×"),"判定外")</f>
        <v>×</v>
      </c>
      <c r="AD62" s="160" t="s">
        <v>421</v>
      </c>
      <c r="AE62" s="141"/>
      <c r="AK62" s="120" t="s">
        <v>400</v>
      </c>
      <c r="AL62" s="120" t="s">
        <v>422</v>
      </c>
    </row>
    <row r="63" spans="2:38" ht="27.75" thickBot="1" x14ac:dyDescent="0.2">
      <c r="B63" s="138"/>
      <c r="C63" s="186" t="s">
        <v>318</v>
      </c>
      <c r="D63" s="161">
        <f ca="1">ROUND(D61/D62,3)</f>
        <v>0.58699999999999997</v>
      </c>
      <c r="E63" s="161">
        <f ca="1">ROUND(E61/E62,3)</f>
        <v>0.53400000000000003</v>
      </c>
      <c r="F63" s="161">
        <f ca="1">ROUND(F61/F62,3)</f>
        <v>0.61599999999999999</v>
      </c>
      <c r="G63" s="161">
        <f ca="1">ROUND(G61/G62,3)</f>
        <v>0.57899999999999996</v>
      </c>
      <c r="H63" s="161">
        <f ca="1">ROUND(H61/H62,3)</f>
        <v>0.52700000000000002</v>
      </c>
      <c r="I63" s="162">
        <f ca="1">AVERAGE(D63:H63)</f>
        <v>0.56859999999999999</v>
      </c>
      <c r="J63" s="163">
        <f ca="1">I63-0.03</f>
        <v>0.53859999999999997</v>
      </c>
      <c r="K63" s="163">
        <f ca="1">I63+0.03</f>
        <v>0.59860000000000002</v>
      </c>
      <c r="L63" s="128" t="str">
        <f ca="1">IF(AND(D63&gt;I63-0.03,D63&lt;I63+0.03),"○","×")</f>
        <v>○</v>
      </c>
      <c r="M63" s="128" t="str">
        <f ca="1">IF(AND(E63&gt;I63-0.03,E63&lt;I63+0.03),"○","×")</f>
        <v>×</v>
      </c>
      <c r="N63" s="128" t="str">
        <f ca="1">IF(AND(F63&gt;I63-0.03,F63&lt;I63+0.03),"○","×")</f>
        <v>×</v>
      </c>
      <c r="O63" s="128" t="str">
        <f ca="1">IF(AND(G63&gt;I63-0.03,G63&lt;I63+0.03),"○","×")</f>
        <v>○</v>
      </c>
      <c r="P63" s="128" t="str">
        <f ca="1">IF(AND(H63&gt;I63-0.03,H63&lt;I63+0.03),"○","×")</f>
        <v>×</v>
      </c>
      <c r="Q63" s="164" t="str">
        <f ca="1">IF(COUNTIF(L63:P63,"○")=5,"同程度","―")</f>
        <v>―</v>
      </c>
      <c r="R63" s="165" t="str">
        <f t="shared" ca="1" si="8"/>
        <v>↓</v>
      </c>
      <c r="S63" s="128" t="str">
        <f t="shared" ca="1" si="8"/>
        <v>↑</v>
      </c>
      <c r="T63" s="128" t="str">
        <f t="shared" ca="1" si="8"/>
        <v>↓</v>
      </c>
      <c r="U63" s="128" t="str">
        <f t="shared" ca="1" si="8"/>
        <v>↓</v>
      </c>
      <c r="V63" s="128" t="str">
        <f ca="1">R63&amp;S63&amp;T63&amp;U63</f>
        <v>↓↑↓↓</v>
      </c>
      <c r="W63" s="169" t="str" cm="1">
        <f t="array" aca="1" ref="W63" ca="1">INDEX($AL$2:$AL$82,MATCH(V63,$AK$2:$AK$82,0),0)</f>
        <v>年度により増減</v>
      </c>
      <c r="X63" s="167" t="str">
        <f ca="1">IF(F63-D63&gt;0,"↑",IF(F63-D63&lt;0,"↓","－"))</f>
        <v>↑</v>
      </c>
      <c r="Y63" s="168" t="str">
        <f ca="1">IF(V63="↓↑↓↓",IF(X63="↓","減少傾向","×"),"判定外")</f>
        <v>×</v>
      </c>
      <c r="Z63" s="169" t="str">
        <f ca="1">IF(V63="↑↓↑↑",IF(X63="↑","増加傾向","×"),"判定外")</f>
        <v>判定外</v>
      </c>
      <c r="AA63" s="170" t="str">
        <f ca="1">IF(G63-E63&gt;0,"↑",IF(G63-E63&lt;0,"↓","－"))</f>
        <v>↑</v>
      </c>
      <c r="AB63" s="168" t="str">
        <f ca="1">IF(V63="↓↓↑↓",IF(AA63="↓","減少傾向","×"),"判定外")</f>
        <v>判定外</v>
      </c>
      <c r="AC63" s="169" t="str">
        <f ca="1">IF(V63="↑↑↓↑",IF(AA63="↑","増加傾向","×"),"判定外")</f>
        <v>判定外</v>
      </c>
      <c r="AD63" s="171" t="s">
        <v>421</v>
      </c>
      <c r="AE63" s="141"/>
      <c r="AK63" s="120" t="s">
        <v>401</v>
      </c>
      <c r="AL63" s="120" t="s">
        <v>421</v>
      </c>
    </row>
    <row r="64" spans="2:38" ht="14.25" thickBot="1" x14ac:dyDescent="0.2">
      <c r="B64" s="138"/>
      <c r="C64" s="139"/>
      <c r="D64" s="282"/>
      <c r="E64" s="282"/>
      <c r="F64" s="282"/>
      <c r="G64" s="282"/>
      <c r="H64" s="282"/>
      <c r="I64" s="172"/>
      <c r="J64" s="172"/>
      <c r="K64" s="172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2"/>
      <c r="X64" s="173"/>
      <c r="Y64" s="172"/>
      <c r="Z64" s="172"/>
      <c r="AA64" s="173"/>
      <c r="AB64" s="172"/>
      <c r="AC64" s="172"/>
      <c r="AD64" s="174"/>
      <c r="AE64" s="141"/>
      <c r="AK64" s="120" t="s">
        <v>402</v>
      </c>
      <c r="AL64" s="120" t="s">
        <v>332</v>
      </c>
    </row>
    <row r="65" spans="2:38" ht="13.5" customHeight="1" x14ac:dyDescent="0.15">
      <c r="B65" s="138"/>
      <c r="C65" s="139"/>
      <c r="D65" s="282"/>
      <c r="E65" s="282"/>
      <c r="F65" s="282"/>
      <c r="G65" s="282"/>
      <c r="H65" s="282"/>
      <c r="I65" s="334" t="s">
        <v>336</v>
      </c>
      <c r="J65" s="335"/>
      <c r="K65" s="335"/>
      <c r="L65" s="335"/>
      <c r="M65" s="335"/>
      <c r="N65" s="335"/>
      <c r="O65" s="335"/>
      <c r="P65" s="326"/>
      <c r="Q65" s="336" t="s">
        <v>334</v>
      </c>
      <c r="R65" s="325" t="s">
        <v>337</v>
      </c>
      <c r="S65" s="327"/>
      <c r="T65" s="327"/>
      <c r="U65" s="327"/>
      <c r="V65" s="330" t="s">
        <v>335</v>
      </c>
      <c r="W65" s="331"/>
      <c r="X65" s="319" t="s">
        <v>436</v>
      </c>
      <c r="Y65" s="323" t="s">
        <v>440</v>
      </c>
      <c r="Z65" s="324"/>
      <c r="AA65" s="321" t="s">
        <v>437</v>
      </c>
      <c r="AB65" s="323" t="s">
        <v>441</v>
      </c>
      <c r="AC65" s="324"/>
      <c r="AD65" s="343" t="s">
        <v>424</v>
      </c>
      <c r="AE65" s="141"/>
      <c r="AK65" s="120" t="s">
        <v>403</v>
      </c>
      <c r="AL65" s="120" t="s">
        <v>421</v>
      </c>
    </row>
    <row r="66" spans="2:38" ht="27" x14ac:dyDescent="0.15">
      <c r="B66" s="138"/>
      <c r="C66" s="186" t="s">
        <v>303</v>
      </c>
      <c r="D66" s="280" t="str">
        <f ca="1">Q1</f>
        <v>R1</v>
      </c>
      <c r="E66" s="280" t="str">
        <f ca="1">R1</f>
        <v>R2</v>
      </c>
      <c r="F66" s="280" t="str">
        <f ca="1">S1</f>
        <v>R3</v>
      </c>
      <c r="G66" s="280" t="str">
        <f ca="1">T1</f>
        <v>R4</v>
      </c>
      <c r="H66" s="280" t="str">
        <f ca="1">U1</f>
        <v>R5</v>
      </c>
      <c r="I66" s="143" t="s">
        <v>333</v>
      </c>
      <c r="J66" s="144">
        <v>-0.03</v>
      </c>
      <c r="K66" s="144">
        <v>0.03</v>
      </c>
      <c r="L66" s="280" t="str">
        <f ca="1">Q1</f>
        <v>R1</v>
      </c>
      <c r="M66" s="280" t="str">
        <f ca="1">R1</f>
        <v>R2</v>
      </c>
      <c r="N66" s="280" t="str">
        <f ca="1">S1</f>
        <v>R3</v>
      </c>
      <c r="O66" s="280" t="str">
        <f ca="1">T1</f>
        <v>R4</v>
      </c>
      <c r="P66" s="280" t="str">
        <f ca="1">U1</f>
        <v>R5</v>
      </c>
      <c r="Q66" s="337"/>
      <c r="R66" s="145" t="s">
        <v>430</v>
      </c>
      <c r="S66" s="114" t="s">
        <v>431</v>
      </c>
      <c r="T66" s="114" t="s">
        <v>432</v>
      </c>
      <c r="U66" s="114" t="s">
        <v>433</v>
      </c>
      <c r="V66" s="332"/>
      <c r="W66" s="333"/>
      <c r="X66" s="320"/>
      <c r="Y66" s="146" t="s">
        <v>442</v>
      </c>
      <c r="Z66" s="147" t="s">
        <v>443</v>
      </c>
      <c r="AA66" s="322"/>
      <c r="AB66" s="148" t="s">
        <v>444</v>
      </c>
      <c r="AC66" s="149" t="s">
        <v>445</v>
      </c>
      <c r="AD66" s="344"/>
      <c r="AE66" s="141"/>
      <c r="AK66" s="120" t="s">
        <v>404</v>
      </c>
      <c r="AL66" s="120" t="s">
        <v>421</v>
      </c>
    </row>
    <row r="67" spans="2:38" x14ac:dyDescent="0.15">
      <c r="B67" s="138"/>
      <c r="C67" s="150" t="s">
        <v>267</v>
      </c>
      <c r="D67" s="260">
        <f ca="1">SUMIF('3.経年データ（学部単位）'!A:A,D38,'3.経年データ（学部単位）'!J:J)</f>
        <v>552</v>
      </c>
      <c r="E67" s="260">
        <f ca="1">SUMIF('3.経年データ（学部単位）'!A:A,E38,'3.経年データ（学部単位）'!J:J)</f>
        <v>473</v>
      </c>
      <c r="F67" s="260">
        <f ca="1">SUMIF('3.経年データ（学部単位）'!A:A,F38,'3.経年データ（学部単位）'!J:J)</f>
        <v>431</v>
      </c>
      <c r="G67" s="260">
        <f ca="1">SUMIF('3.経年データ（学部単位）'!A:A,G38,'3.経年データ（学部単位）'!J:J)</f>
        <v>520</v>
      </c>
      <c r="H67" s="260">
        <f ca="1">SUMIF('3.経年データ（学部単位）'!A:A,H38,'3.経年データ（学部単位）'!J:J)</f>
        <v>365</v>
      </c>
      <c r="I67" s="151">
        <f ca="1">AVERAGE(D67:H67)</f>
        <v>468.2</v>
      </c>
      <c r="J67" s="152">
        <f ca="1">I67*0.97</f>
        <v>454.154</v>
      </c>
      <c r="K67" s="152">
        <f ca="1">I67*1.03</f>
        <v>482.24599999999998</v>
      </c>
      <c r="L67" s="114" t="str">
        <f ca="1">IF(AND(D67&gt;I67*0.97,D67&lt;I67*1.03),"○","×")</f>
        <v>×</v>
      </c>
      <c r="M67" s="114" t="str">
        <f ca="1">IF(AND(E67&gt;I67*0.97,E67&lt;I67*1.03),"○","×")</f>
        <v>○</v>
      </c>
      <c r="N67" s="114" t="str">
        <f ca="1">IF(AND(F67&gt;I67*0.97,F67&lt;I67*1.03),"○","×")</f>
        <v>×</v>
      </c>
      <c r="O67" s="114" t="str">
        <f ca="1">IF(AND(G67&gt;I67*0.97,G67&lt;I67*1.03),"○","×")</f>
        <v>×</v>
      </c>
      <c r="P67" s="114" t="str">
        <f ca="1">IF(AND(H67&gt;I67*0.97,H67&lt;I67*1.03),"○","×")</f>
        <v>×</v>
      </c>
      <c r="Q67" s="153" t="str">
        <f ca="1">IF(COUNTIF(L67:P67,"○")=5,"同程度","―")</f>
        <v>―</v>
      </c>
      <c r="R67" s="145" t="str">
        <f t="shared" ref="R67:U70" ca="1" si="9">IF(E67-D67&gt;0,"↑",IF(E67-D67&lt;0,"↓","－"))</f>
        <v>↓</v>
      </c>
      <c r="S67" s="114" t="str">
        <f t="shared" ca="1" si="9"/>
        <v>↓</v>
      </c>
      <c r="T67" s="114" t="str">
        <f t="shared" ca="1" si="9"/>
        <v>↑</v>
      </c>
      <c r="U67" s="114" t="str">
        <f t="shared" ca="1" si="9"/>
        <v>↓</v>
      </c>
      <c r="V67" s="114" t="str">
        <f ca="1">R67&amp;S67&amp;T67&amp;U67</f>
        <v>↓↓↑↓</v>
      </c>
      <c r="W67" s="157" t="str" cm="1">
        <f t="array" aca="1" ref="W67" ca="1">INDEX($AL$2:$AL$82,MATCH(V67,$AK$2:$AK$82,0),0)</f>
        <v>年度により増減</v>
      </c>
      <c r="X67" s="155" t="str">
        <f ca="1">IF(F67-D67&gt;0,"↑",IF(F67-D67&lt;0,"↓","－"))</f>
        <v>↓</v>
      </c>
      <c r="Y67" s="156" t="str">
        <f ca="1">IF(V67="↓↑↓↓",IF(X67="↓","減少傾向","×"),"判定外")</f>
        <v>判定外</v>
      </c>
      <c r="Z67" s="157" t="str">
        <f ca="1">IF(V67="↑↓↑↑",IF(X67="↑","増加傾向","×"),"判定外")</f>
        <v>判定外</v>
      </c>
      <c r="AA67" s="158" t="str">
        <f ca="1">IF(G67-E67&gt;0,"↑",IF(G67-E67&lt;0,"↓","－"))</f>
        <v>↑</v>
      </c>
      <c r="AB67" s="156" t="str">
        <f ca="1">IF(V67="↓↓↑↓",IF(AA67="↓","減少傾向","×"),"判定外")</f>
        <v>×</v>
      </c>
      <c r="AC67" s="157" t="str">
        <f ca="1">IF(V67="↑↑↓↑",IF(AA67="↑","増加傾向","×"),"判定外")</f>
        <v>判定外</v>
      </c>
      <c r="AD67" s="159"/>
      <c r="AE67" s="141"/>
      <c r="AK67" s="120" t="s">
        <v>405</v>
      </c>
      <c r="AL67" s="120" t="s">
        <v>421</v>
      </c>
    </row>
    <row r="68" spans="2:38" x14ac:dyDescent="0.15">
      <c r="B68" s="138"/>
      <c r="C68" s="150" t="s">
        <v>268</v>
      </c>
      <c r="D68" s="287">
        <f ca="1">SUMIF('3.経年データ（学部単位）'!A:A,D38,'3.経年データ（学部単位）'!K:K)</f>
        <v>371</v>
      </c>
      <c r="E68" s="287">
        <f ca="1">SUMIF('3.経年データ（学部単位）'!A:A,E38,'3.経年データ（学部単位）'!K:K)</f>
        <v>276</v>
      </c>
      <c r="F68" s="287">
        <f ca="1">SUMIF('3.経年データ（学部単位）'!A:A,F38,'3.経年データ（学部単位）'!K:K)</f>
        <v>276</v>
      </c>
      <c r="G68" s="287">
        <f ca="1">SUMIF('3.経年データ（学部単位）'!A:A,G38,'3.経年データ（学部単位）'!K:K)</f>
        <v>303</v>
      </c>
      <c r="H68" s="287">
        <f ca="1">SUMIF('3.経年データ（学部単位）'!A:A,H38,'3.経年データ（学部単位）'!K:K)</f>
        <v>255</v>
      </c>
      <c r="I68" s="151">
        <f ca="1">AVERAGE(D68:H68)</f>
        <v>296.2</v>
      </c>
      <c r="J68" s="152">
        <f ca="1">I68*0.97</f>
        <v>287.31399999999996</v>
      </c>
      <c r="K68" s="152">
        <f ca="1">I68*1.03</f>
        <v>305.08600000000001</v>
      </c>
      <c r="L68" s="114" t="str">
        <f ca="1">IF(AND(D68&gt;I68*0.97,D68&lt;I68*1.03),"○","×")</f>
        <v>×</v>
      </c>
      <c r="M68" s="114" t="str">
        <f ca="1">IF(AND(E68&gt;I68*0.97,E68&lt;I68*1.03),"○","×")</f>
        <v>×</v>
      </c>
      <c r="N68" s="114" t="str">
        <f ca="1">IF(AND(F68&gt;I68*0.97,F68&lt;I68*1.03),"○","×")</f>
        <v>×</v>
      </c>
      <c r="O68" s="114" t="str">
        <f ca="1">IF(AND(G68&gt;I68*0.97,G68&lt;I68*1.03),"○","×")</f>
        <v>○</v>
      </c>
      <c r="P68" s="114" t="str">
        <f ca="1">IF(AND(H68&gt;I68*0.97,H68&lt;I68*1.03),"○","×")</f>
        <v>×</v>
      </c>
      <c r="Q68" s="153" t="str">
        <f ca="1">IF(COUNTIF(L68:P68,"○")=5,"同程度","―")</f>
        <v>―</v>
      </c>
      <c r="R68" s="145" t="str">
        <f t="shared" ca="1" si="9"/>
        <v>↓</v>
      </c>
      <c r="S68" s="114" t="str">
        <f t="shared" ca="1" si="9"/>
        <v>－</v>
      </c>
      <c r="T68" s="114" t="str">
        <f t="shared" ca="1" si="9"/>
        <v>↑</v>
      </c>
      <c r="U68" s="114" t="str">
        <f t="shared" ca="1" si="9"/>
        <v>↓</v>
      </c>
      <c r="V68" s="114" t="str">
        <f ca="1">R68&amp;S68&amp;T68&amp;U68</f>
        <v>↓－↑↓</v>
      </c>
      <c r="W68" s="157" t="str" cm="1">
        <f t="array" aca="1" ref="W68" ca="1">INDEX($AL$2:$AL$82,MATCH(V68,$AK$2:$AK$82,0),0)</f>
        <v>年度により増減</v>
      </c>
      <c r="X68" s="155" t="str">
        <f ca="1">IF(F68-D68&gt;0,"↑",IF(F68-D68&lt;0,"↓","－"))</f>
        <v>↓</v>
      </c>
      <c r="Y68" s="156" t="str">
        <f ca="1">IF(V68="↓↑↓↓",IF(X68="↓","減少傾向","×"),"判定外")</f>
        <v>判定外</v>
      </c>
      <c r="Z68" s="157" t="str">
        <f ca="1">IF(V68="↑↓↑↑",IF(X68="↑","増加傾向","×"),"判定外")</f>
        <v>判定外</v>
      </c>
      <c r="AA68" s="158" t="str">
        <f ca="1">IF(G68-E68&gt;0,"↑",IF(G68-E68&lt;0,"↓","－"))</f>
        <v>↑</v>
      </c>
      <c r="AB68" s="156" t="str">
        <f ca="1">IF(V68="↓↓↑↓",IF(AA68="↓","減少傾向","×"),"判定外")</f>
        <v>判定外</v>
      </c>
      <c r="AC68" s="157" t="str">
        <f ca="1">IF(V68="↑↑↓↑",IF(AA68="↑","増加傾向","×"),"判定外")</f>
        <v>判定外</v>
      </c>
      <c r="AD68" s="159"/>
      <c r="AE68" s="141"/>
      <c r="AK68" s="120" t="s">
        <v>406</v>
      </c>
      <c r="AL68" s="120" t="s">
        <v>427</v>
      </c>
    </row>
    <row r="69" spans="2:38" x14ac:dyDescent="0.15">
      <c r="B69" s="138"/>
      <c r="C69" s="150" t="s">
        <v>316</v>
      </c>
      <c r="D69" s="260">
        <f ca="1">SUM(D67:D68)</f>
        <v>923</v>
      </c>
      <c r="E69" s="260">
        <f ca="1">SUM(E67:E68)</f>
        <v>749</v>
      </c>
      <c r="F69" s="260">
        <f ca="1">SUM(F67:F68)</f>
        <v>707</v>
      </c>
      <c r="G69" s="260">
        <f ca="1">SUM(G67:G68)</f>
        <v>823</v>
      </c>
      <c r="H69" s="260">
        <f ca="1">SUM(H67:H68)</f>
        <v>620</v>
      </c>
      <c r="I69" s="151">
        <f ca="1">AVERAGE(D69:H69)</f>
        <v>764.4</v>
      </c>
      <c r="J69" s="152">
        <f ca="1">I69*0.97</f>
        <v>741.46799999999996</v>
      </c>
      <c r="K69" s="152">
        <f ca="1">I69*1.03</f>
        <v>787.33199999999999</v>
      </c>
      <c r="L69" s="114" t="str">
        <f ca="1">IF(AND(D69&gt;I69*0.97,D69&lt;I69*1.03),"○","×")</f>
        <v>×</v>
      </c>
      <c r="M69" s="114" t="str">
        <f ca="1">IF(AND(E69&gt;I69*0.97,E69&lt;I69*1.03),"○","×")</f>
        <v>○</v>
      </c>
      <c r="N69" s="114" t="str">
        <f ca="1">IF(AND(F69&gt;I69*0.97,F69&lt;I69*1.03),"○","×")</f>
        <v>×</v>
      </c>
      <c r="O69" s="114" t="str">
        <f ca="1">IF(AND(G69&gt;I69*0.97,G69&lt;I69*1.03),"○","×")</f>
        <v>×</v>
      </c>
      <c r="P69" s="114" t="str">
        <f ca="1">IF(AND(H69&gt;I69*0.97,H69&lt;I69*1.03),"○","×")</f>
        <v>×</v>
      </c>
      <c r="Q69" s="153" t="str">
        <f ca="1">IF(COUNTIF(L69:P69,"○")=5,"同程度","―")</f>
        <v>―</v>
      </c>
      <c r="R69" s="145" t="str">
        <f t="shared" ca="1" si="9"/>
        <v>↓</v>
      </c>
      <c r="S69" s="114" t="str">
        <f t="shared" ca="1" si="9"/>
        <v>↓</v>
      </c>
      <c r="T69" s="114" t="str">
        <f t="shared" ca="1" si="9"/>
        <v>↑</v>
      </c>
      <c r="U69" s="114" t="str">
        <f t="shared" ca="1" si="9"/>
        <v>↓</v>
      </c>
      <c r="V69" s="114" t="str">
        <f ca="1">R69&amp;S69&amp;T69&amp;U69</f>
        <v>↓↓↑↓</v>
      </c>
      <c r="W69" s="157" t="str" cm="1">
        <f t="array" aca="1" ref="W69" ca="1">INDEX($AL$2:$AL$82,MATCH(V69,$AK$2:$AK$82,0),0)</f>
        <v>年度により増減</v>
      </c>
      <c r="X69" s="155" t="str">
        <f ca="1">IF(F69-D69&gt;0,"↑",IF(F69-D69&lt;0,"↓","－"))</f>
        <v>↓</v>
      </c>
      <c r="Y69" s="156" t="str">
        <f ca="1">IF(V69="↓↑↓↓",IF(X69="↓","減少傾向","×"),"判定外")</f>
        <v>判定外</v>
      </c>
      <c r="Z69" s="157" t="str">
        <f ca="1">IF(V69="↑↓↑↑",IF(X69="↑","増加傾向","×"),"判定外")</f>
        <v>判定外</v>
      </c>
      <c r="AA69" s="158" t="str">
        <f ca="1">IF(G69-E69&gt;0,"↑",IF(G69-E69&lt;0,"↓","－"))</f>
        <v>↑</v>
      </c>
      <c r="AB69" s="156" t="str">
        <f ca="1">IF(V69="↓↓↑↓",IF(AA69="↓","減少傾向","×"),"判定外")</f>
        <v>×</v>
      </c>
      <c r="AC69" s="157" t="str">
        <f ca="1">IF(V69="↑↑↓↑",IF(AA69="↑","増加傾向","×"),"判定外")</f>
        <v>判定外</v>
      </c>
      <c r="AD69" s="160" t="s">
        <v>421</v>
      </c>
      <c r="AE69" s="141"/>
      <c r="AK69" s="120" t="s">
        <v>407</v>
      </c>
      <c r="AL69" s="120" t="s">
        <v>423</v>
      </c>
    </row>
    <row r="70" spans="2:38" ht="27.75" thickBot="1" x14ac:dyDescent="0.2">
      <c r="B70" s="138"/>
      <c r="C70" s="186" t="s">
        <v>318</v>
      </c>
      <c r="D70" s="161">
        <f ca="1">ROUND(D68/D69,3)</f>
        <v>0.40200000000000002</v>
      </c>
      <c r="E70" s="161">
        <f ca="1">ROUND(E68/E69,3)</f>
        <v>0.36799999999999999</v>
      </c>
      <c r="F70" s="161">
        <f ca="1">ROUND(F68/F69,3)</f>
        <v>0.39</v>
      </c>
      <c r="G70" s="161">
        <f ca="1">ROUND(G68/G69,3)</f>
        <v>0.36799999999999999</v>
      </c>
      <c r="H70" s="161">
        <f ca="1">ROUND(H68/H69,3)</f>
        <v>0.41099999999999998</v>
      </c>
      <c r="I70" s="162">
        <f ca="1">AVERAGE(D70:H70)</f>
        <v>0.38780000000000003</v>
      </c>
      <c r="J70" s="163">
        <f ca="1">I70-0.03</f>
        <v>0.35780000000000001</v>
      </c>
      <c r="K70" s="163">
        <f ca="1">I70+0.03</f>
        <v>0.41780000000000006</v>
      </c>
      <c r="L70" s="128" t="str">
        <f ca="1">IF(AND(D70&gt;I70-0.03,D70&lt;I70+0.03),"○","×")</f>
        <v>○</v>
      </c>
      <c r="M70" s="128" t="str">
        <f ca="1">IF(AND(E70&gt;I70-0.03,E70&lt;I70+0.03),"○","×")</f>
        <v>○</v>
      </c>
      <c r="N70" s="128" t="str">
        <f ca="1">IF(AND(F70&gt;I70-0.03,F70&lt;I70+0.03),"○","×")</f>
        <v>○</v>
      </c>
      <c r="O70" s="128" t="str">
        <f ca="1">IF(AND(G70&gt;I70-0.03,G70&lt;I70+0.03),"○","×")</f>
        <v>○</v>
      </c>
      <c r="P70" s="128" t="str">
        <f ca="1">IF(AND(H70&gt;I70-0.03,H70&lt;I70+0.03),"○","×")</f>
        <v>○</v>
      </c>
      <c r="Q70" s="164" t="str">
        <f ca="1">IF(COUNTIF(L70:P70,"○")=5,"同程度","―")</f>
        <v>同程度</v>
      </c>
      <c r="R70" s="165" t="str">
        <f t="shared" ca="1" si="9"/>
        <v>↓</v>
      </c>
      <c r="S70" s="128" t="str">
        <f t="shared" ca="1" si="9"/>
        <v>↑</v>
      </c>
      <c r="T70" s="128" t="str">
        <f t="shared" ca="1" si="9"/>
        <v>↓</v>
      </c>
      <c r="U70" s="128" t="str">
        <f t="shared" ca="1" si="9"/>
        <v>↑</v>
      </c>
      <c r="V70" s="128" t="str">
        <f ca="1">R70&amp;S70&amp;T70&amp;U70</f>
        <v>↓↑↓↑</v>
      </c>
      <c r="W70" s="169" t="str" cm="1">
        <f t="array" aca="1" ref="W70" ca="1">INDEX($AL$2:$AL$82,MATCH(V70,$AK$2:$AK$82,0),0)</f>
        <v>隔年で増減</v>
      </c>
      <c r="X70" s="167" t="str">
        <f ca="1">IF(F70-D70&gt;0,"↑",IF(F70-D70&lt;0,"↓","－"))</f>
        <v>↓</v>
      </c>
      <c r="Y70" s="168" t="str">
        <f ca="1">IF(V70="↓↑↓↓",IF(X70="↓","減少傾向","×"),"判定外")</f>
        <v>判定外</v>
      </c>
      <c r="Z70" s="169" t="str">
        <f ca="1">IF(V70="↑↓↑↑",IF(X70="↑","増加傾向","×"),"判定外")</f>
        <v>判定外</v>
      </c>
      <c r="AA70" s="170" t="str">
        <f ca="1">IF(G70-E70&gt;0,"↑",IF(G70-E70&lt;0,"↓","－"))</f>
        <v>－</v>
      </c>
      <c r="AB70" s="168" t="str">
        <f ca="1">IF(V70="↓↓↑↓",IF(AA70="↓","減少傾向","×"),"判定外")</f>
        <v>判定外</v>
      </c>
      <c r="AC70" s="169" t="str">
        <f ca="1">IF(V70="↑↑↓↑",IF(AA70="↑","増加傾向","×"),"判定外")</f>
        <v>判定外</v>
      </c>
      <c r="AD70" s="171" t="s">
        <v>332</v>
      </c>
      <c r="AE70" s="141"/>
      <c r="AK70" s="120" t="s">
        <v>408</v>
      </c>
      <c r="AL70" s="120" t="s">
        <v>423</v>
      </c>
    </row>
    <row r="71" spans="2:38" ht="14.25" thickBot="1" x14ac:dyDescent="0.2">
      <c r="B71" s="138"/>
      <c r="C71" s="139"/>
      <c r="D71" s="282"/>
      <c r="E71" s="282"/>
      <c r="F71" s="282"/>
      <c r="G71" s="282"/>
      <c r="H71" s="282"/>
      <c r="I71" s="172"/>
      <c r="J71" s="172"/>
      <c r="K71" s="172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2"/>
      <c r="X71" s="173"/>
      <c r="Y71" s="172"/>
      <c r="Z71" s="172"/>
      <c r="AA71" s="173"/>
      <c r="AB71" s="172"/>
      <c r="AC71" s="172"/>
      <c r="AD71" s="174"/>
      <c r="AE71" s="141"/>
      <c r="AK71" s="120" t="s">
        <v>409</v>
      </c>
      <c r="AL71" s="120" t="s">
        <v>421</v>
      </c>
    </row>
    <row r="72" spans="2:38" ht="13.5" customHeight="1" x14ac:dyDescent="0.15">
      <c r="B72" s="138"/>
      <c r="C72" s="139"/>
      <c r="D72" s="282"/>
      <c r="E72" s="282"/>
      <c r="F72" s="282"/>
      <c r="G72" s="282"/>
      <c r="H72" s="282"/>
      <c r="I72" s="325" t="s">
        <v>336</v>
      </c>
      <c r="J72" s="326"/>
      <c r="K72" s="326"/>
      <c r="L72" s="327"/>
      <c r="M72" s="327"/>
      <c r="N72" s="327"/>
      <c r="O72" s="327"/>
      <c r="P72" s="327"/>
      <c r="Q72" s="328" t="s">
        <v>334</v>
      </c>
      <c r="R72" s="325" t="s">
        <v>337</v>
      </c>
      <c r="S72" s="327"/>
      <c r="T72" s="327"/>
      <c r="U72" s="327"/>
      <c r="V72" s="330" t="s">
        <v>335</v>
      </c>
      <c r="W72" s="331"/>
      <c r="X72" s="319" t="s">
        <v>436</v>
      </c>
      <c r="Y72" s="323" t="s">
        <v>440</v>
      </c>
      <c r="Z72" s="324"/>
      <c r="AA72" s="321" t="s">
        <v>437</v>
      </c>
      <c r="AB72" s="323" t="s">
        <v>441</v>
      </c>
      <c r="AC72" s="324"/>
      <c r="AD72" s="343" t="s">
        <v>424</v>
      </c>
      <c r="AE72" s="141"/>
      <c r="AK72" s="120" t="s">
        <v>410</v>
      </c>
      <c r="AL72" s="120" t="s">
        <v>423</v>
      </c>
    </row>
    <row r="73" spans="2:38" x14ac:dyDescent="0.15">
      <c r="B73" s="138"/>
      <c r="C73" s="186" t="s">
        <v>304</v>
      </c>
      <c r="D73" s="280" t="str">
        <f ca="1">Q1</f>
        <v>R1</v>
      </c>
      <c r="E73" s="280" t="str">
        <f ca="1">R1</f>
        <v>R2</v>
      </c>
      <c r="F73" s="280" t="str">
        <f ca="1">S1</f>
        <v>R3</v>
      </c>
      <c r="G73" s="280" t="str">
        <f ca="1">T1</f>
        <v>R4</v>
      </c>
      <c r="H73" s="280" t="str">
        <f ca="1">U1</f>
        <v>R5</v>
      </c>
      <c r="I73" s="143" t="s">
        <v>333</v>
      </c>
      <c r="J73" s="144">
        <v>-0.03</v>
      </c>
      <c r="K73" s="144">
        <v>0.03</v>
      </c>
      <c r="L73" s="280" t="str">
        <f ca="1">Q1</f>
        <v>R1</v>
      </c>
      <c r="M73" s="280" t="str">
        <f ca="1">R1</f>
        <v>R2</v>
      </c>
      <c r="N73" s="280" t="str">
        <f ca="1">S1</f>
        <v>R3</v>
      </c>
      <c r="O73" s="280" t="str">
        <f ca="1">T1</f>
        <v>R4</v>
      </c>
      <c r="P73" s="280" t="str">
        <f ca="1">U1</f>
        <v>R5</v>
      </c>
      <c r="Q73" s="329"/>
      <c r="R73" s="145" t="s">
        <v>430</v>
      </c>
      <c r="S73" s="114" t="s">
        <v>431</v>
      </c>
      <c r="T73" s="114" t="s">
        <v>432</v>
      </c>
      <c r="U73" s="114" t="s">
        <v>433</v>
      </c>
      <c r="V73" s="332"/>
      <c r="W73" s="333"/>
      <c r="X73" s="320"/>
      <c r="Y73" s="146" t="s">
        <v>442</v>
      </c>
      <c r="Z73" s="147" t="s">
        <v>443</v>
      </c>
      <c r="AA73" s="322"/>
      <c r="AB73" s="148" t="s">
        <v>444</v>
      </c>
      <c r="AC73" s="149" t="s">
        <v>445</v>
      </c>
      <c r="AD73" s="344"/>
      <c r="AE73" s="141"/>
      <c r="AK73" s="120" t="s">
        <v>411</v>
      </c>
      <c r="AL73" s="120" t="s">
        <v>332</v>
      </c>
    </row>
    <row r="74" spans="2:38" x14ac:dyDescent="0.15">
      <c r="B74" s="138"/>
      <c r="C74" s="150" t="s">
        <v>267</v>
      </c>
      <c r="D74" s="260">
        <f ca="1">SUMIF('3.経年データ（学部単位）'!A:A,D38,'3.経年データ（学部単位）'!L:L)</f>
        <v>97</v>
      </c>
      <c r="E74" s="260">
        <f ca="1">SUMIF('3.経年データ（学部単位）'!A:A,E38,'3.経年データ（学部単位）'!L:L)</f>
        <v>118</v>
      </c>
      <c r="F74" s="260">
        <f ca="1">SUMIF('3.経年データ（学部単位）'!A:A,F38,'3.経年データ（学部単位）'!L:L)</f>
        <v>107</v>
      </c>
      <c r="G74" s="260">
        <f ca="1">SUMIF('3.経年データ（学部単位）'!A:A,G38,'3.経年データ（学部単位）'!L:L)</f>
        <v>91</v>
      </c>
      <c r="H74" s="260">
        <f ca="1">SUMIF('3.経年データ（学部単位）'!A:A,H38,'3.経年データ（学部単位）'!L:L)</f>
        <v>72</v>
      </c>
      <c r="I74" s="151">
        <f ca="1">AVERAGE(D74:H74)</f>
        <v>97</v>
      </c>
      <c r="J74" s="152">
        <f ca="1">I74*0.97</f>
        <v>94.09</v>
      </c>
      <c r="K74" s="152">
        <f ca="1">I74*1.03</f>
        <v>99.91</v>
      </c>
      <c r="L74" s="114" t="str">
        <f ca="1">IF(AND(D74&gt;I74*0.97,D74&lt;I74*1.03),"○","×")</f>
        <v>○</v>
      </c>
      <c r="M74" s="114" t="str">
        <f ca="1">IF(AND(E74&gt;I74*0.97,E74&lt;I74*1.03),"○","×")</f>
        <v>×</v>
      </c>
      <c r="N74" s="114" t="str">
        <f ca="1">IF(AND(F74&gt;I74*0.97,F74&lt;I74*1.03),"○","×")</f>
        <v>×</v>
      </c>
      <c r="O74" s="114" t="str">
        <f ca="1">IF(AND(G74&gt;I74*0.97,G74&lt;I74*1.03),"○","×")</f>
        <v>×</v>
      </c>
      <c r="P74" s="114" t="str">
        <f ca="1">IF(AND(H74&gt;I74*0.97,H74&lt;I74*1.03),"○","×")</f>
        <v>×</v>
      </c>
      <c r="Q74" s="153" t="str">
        <f ca="1">IF(COUNTIF(L74:P74,"○")=5,"同程度","―")</f>
        <v>―</v>
      </c>
      <c r="R74" s="145" t="str">
        <f t="shared" ref="R74:U77" ca="1" si="10">IF(E74-D74&gt;0,"↑",IF(E74-D74&lt;0,"↓","－"))</f>
        <v>↑</v>
      </c>
      <c r="S74" s="114" t="str">
        <f t="shared" ca="1" si="10"/>
        <v>↓</v>
      </c>
      <c r="T74" s="114" t="str">
        <f t="shared" ca="1" si="10"/>
        <v>↓</v>
      </c>
      <c r="U74" s="114" t="str">
        <f t="shared" ca="1" si="10"/>
        <v>↓</v>
      </c>
      <c r="V74" s="114" t="str">
        <f ca="1">R74&amp;S74&amp;T74&amp;U74</f>
        <v>↑↓↓↓</v>
      </c>
      <c r="W74" s="157" t="str" cm="1">
        <f t="array" aca="1" ref="W74" ca="1">INDEX($AL$2:$AL$82,MATCH(V74,$AK$2:$AK$82,0),0)</f>
        <v>減少傾向⤵</v>
      </c>
      <c r="X74" s="155" t="str">
        <f ca="1">IF(F74-D74&gt;0,"↑",IF(F74-D74&lt;0,"↓","－"))</f>
        <v>↑</v>
      </c>
      <c r="Y74" s="156" t="str">
        <f ca="1">IF(V74="↓↑↓↓",IF(X74="↓","減少傾向","×"),"判定外")</f>
        <v>判定外</v>
      </c>
      <c r="Z74" s="157" t="str">
        <f ca="1">IF(V74="↑↓↑↑",IF(X74="↑","増加傾向","×"),"判定外")</f>
        <v>判定外</v>
      </c>
      <c r="AA74" s="158" t="str">
        <f ca="1">IF(G74-E74&gt;0,"↑",IF(G74-E74&lt;0,"↓","－"))</f>
        <v>↓</v>
      </c>
      <c r="AB74" s="156" t="str">
        <f ca="1">IF(V74="↓↓↑↓",IF(AA74="↓","減少傾向","×"),"判定外")</f>
        <v>判定外</v>
      </c>
      <c r="AC74" s="157" t="str">
        <f ca="1">IF(V74="↑↑↓↑",IF(AA74="↑","増加傾向","×"),"判定外")</f>
        <v>判定外</v>
      </c>
      <c r="AD74" s="159"/>
      <c r="AE74" s="141"/>
      <c r="AK74" s="120" t="s">
        <v>412</v>
      </c>
      <c r="AL74" s="120" t="s">
        <v>422</v>
      </c>
    </row>
    <row r="75" spans="2:38" x14ac:dyDescent="0.15">
      <c r="B75" s="138"/>
      <c r="C75" s="150" t="s">
        <v>268</v>
      </c>
      <c r="D75" s="287">
        <f ca="1">SUMIF('3.経年データ（学部単位）'!A:A,D38,'3.経年データ（学部単位）'!M:M)</f>
        <v>92</v>
      </c>
      <c r="E75" s="287">
        <f ca="1">SUMIF('3.経年データ（学部単位）'!A:A,E38,'3.経年データ（学部単位）'!M:M)</f>
        <v>86</v>
      </c>
      <c r="F75" s="287">
        <f ca="1">SUMIF('3.経年データ（学部単位）'!A:A,F38,'3.経年データ（学部単位）'!M:M)</f>
        <v>78</v>
      </c>
      <c r="G75" s="287">
        <f ca="1">SUMIF('3.経年データ（学部単位）'!A:A,G38,'3.経年データ（学部単位）'!M:M)</f>
        <v>65</v>
      </c>
      <c r="H75" s="287">
        <f ca="1">SUMIF('3.経年データ（学部単位）'!A:A,H38,'3.経年データ（学部単位）'!M:M)</f>
        <v>61</v>
      </c>
      <c r="I75" s="151">
        <f ca="1">AVERAGE(D75:H75)</f>
        <v>76.400000000000006</v>
      </c>
      <c r="J75" s="152">
        <f ca="1">I75*0.97</f>
        <v>74.108000000000004</v>
      </c>
      <c r="K75" s="152">
        <f ca="1">I75*1.03</f>
        <v>78.692000000000007</v>
      </c>
      <c r="L75" s="114" t="str">
        <f ca="1">IF(AND(D75&gt;I75*0.97,D75&lt;I75*1.03),"○","×")</f>
        <v>×</v>
      </c>
      <c r="M75" s="114" t="str">
        <f ca="1">IF(AND(E75&gt;I75*0.97,E75&lt;I75*1.03),"○","×")</f>
        <v>×</v>
      </c>
      <c r="N75" s="114" t="str">
        <f ca="1">IF(AND(F75&gt;I75*0.97,F75&lt;I75*1.03),"○","×")</f>
        <v>○</v>
      </c>
      <c r="O75" s="114" t="str">
        <f ca="1">IF(AND(G75&gt;I75*0.97,G75&lt;I75*1.03),"○","×")</f>
        <v>×</v>
      </c>
      <c r="P75" s="114" t="str">
        <f ca="1">IF(AND(H75&gt;I75*0.97,H75&lt;I75*1.03),"○","×")</f>
        <v>×</v>
      </c>
      <c r="Q75" s="153" t="str">
        <f ca="1">IF(COUNTIF(L75:P75,"○")=5,"同程度","―")</f>
        <v>―</v>
      </c>
      <c r="R75" s="145" t="str">
        <f t="shared" ca="1" si="10"/>
        <v>↓</v>
      </c>
      <c r="S75" s="114" t="str">
        <f t="shared" ca="1" si="10"/>
        <v>↓</v>
      </c>
      <c r="T75" s="114" t="str">
        <f t="shared" ca="1" si="10"/>
        <v>↓</v>
      </c>
      <c r="U75" s="114" t="str">
        <f t="shared" ca="1" si="10"/>
        <v>↓</v>
      </c>
      <c r="V75" s="114" t="str">
        <f ca="1">R75&amp;S75&amp;T75&amp;U75</f>
        <v>↓↓↓↓</v>
      </c>
      <c r="W75" s="157" t="str" cm="1">
        <f t="array" aca="1" ref="W75" ca="1">INDEX($AL$2:$AL$82,MATCH(V75,$AK$2:$AK$82,0),0)</f>
        <v>減少傾向⤵</v>
      </c>
      <c r="X75" s="155" t="str">
        <f ca="1">IF(F75-D75&gt;0,"↑",IF(F75-D75&lt;0,"↓","－"))</f>
        <v>↓</v>
      </c>
      <c r="Y75" s="156" t="str">
        <f ca="1">IF(V75="↓↑↓↓",IF(X75="↓","減少傾向","×"),"判定外")</f>
        <v>判定外</v>
      </c>
      <c r="Z75" s="157" t="str">
        <f ca="1">IF(V75="↑↓↑↑",IF(X75="↑","増加傾向","×"),"判定外")</f>
        <v>判定外</v>
      </c>
      <c r="AA75" s="158" t="str">
        <f ca="1">IF(G75-E75&gt;0,"↑",IF(G75-E75&lt;0,"↓","－"))</f>
        <v>↓</v>
      </c>
      <c r="AB75" s="156" t="str">
        <f ca="1">IF(V75="↓↓↑↓",IF(AA75="↓","減少傾向","×"),"判定外")</f>
        <v>判定外</v>
      </c>
      <c r="AC75" s="157" t="str">
        <f ca="1">IF(V75="↑↑↓↑",IF(AA75="↑","増加傾向","×"),"判定外")</f>
        <v>判定外</v>
      </c>
      <c r="AD75" s="159"/>
      <c r="AE75" s="141"/>
      <c r="AK75" s="120" t="s">
        <v>413</v>
      </c>
      <c r="AL75" s="120" t="s">
        <v>421</v>
      </c>
    </row>
    <row r="76" spans="2:38" x14ac:dyDescent="0.15">
      <c r="B76" s="138"/>
      <c r="C76" s="150" t="s">
        <v>316</v>
      </c>
      <c r="D76" s="260">
        <f ca="1">SUM(D74:D75)</f>
        <v>189</v>
      </c>
      <c r="E76" s="260">
        <f ca="1">SUM(E74:E75)</f>
        <v>204</v>
      </c>
      <c r="F76" s="260">
        <f ca="1">SUM(F74:F75)</f>
        <v>185</v>
      </c>
      <c r="G76" s="260">
        <f ca="1">SUM(G74:G75)</f>
        <v>156</v>
      </c>
      <c r="H76" s="260">
        <f ca="1">SUM(H74:H75)</f>
        <v>133</v>
      </c>
      <c r="I76" s="151">
        <f ca="1">AVERAGE(D76:H76)</f>
        <v>173.4</v>
      </c>
      <c r="J76" s="152">
        <f ca="1">I76*0.97</f>
        <v>168.19800000000001</v>
      </c>
      <c r="K76" s="152">
        <f ca="1">I76*1.03</f>
        <v>178.602</v>
      </c>
      <c r="L76" s="114" t="str">
        <f ca="1">IF(AND(D76&gt;I76*0.97,D76&lt;I76*1.03),"○","×")</f>
        <v>×</v>
      </c>
      <c r="M76" s="114" t="str">
        <f ca="1">IF(AND(E76&gt;I76*0.97,E76&lt;I76*1.03),"○","×")</f>
        <v>×</v>
      </c>
      <c r="N76" s="114" t="str">
        <f ca="1">IF(AND(F76&gt;I76*0.97,F76&lt;I76*1.03),"○","×")</f>
        <v>×</v>
      </c>
      <c r="O76" s="114" t="str">
        <f ca="1">IF(AND(G76&gt;I76*0.97,G76&lt;I76*1.03),"○","×")</f>
        <v>×</v>
      </c>
      <c r="P76" s="114" t="str">
        <f ca="1">IF(AND(H76&gt;I76*0.97,H76&lt;I76*1.03),"○","×")</f>
        <v>×</v>
      </c>
      <c r="Q76" s="153" t="str">
        <f ca="1">IF(COUNTIF(L76:P76,"○")=5,"同程度","―")</f>
        <v>―</v>
      </c>
      <c r="R76" s="145" t="str">
        <f t="shared" ca="1" si="10"/>
        <v>↑</v>
      </c>
      <c r="S76" s="114" t="str">
        <f t="shared" ca="1" si="10"/>
        <v>↓</v>
      </c>
      <c r="T76" s="114" t="str">
        <f t="shared" ca="1" si="10"/>
        <v>↓</v>
      </c>
      <c r="U76" s="114" t="str">
        <f t="shared" ca="1" si="10"/>
        <v>↓</v>
      </c>
      <c r="V76" s="114" t="str">
        <f ca="1">R76&amp;S76&amp;T76&amp;U76</f>
        <v>↑↓↓↓</v>
      </c>
      <c r="W76" s="157" t="str" cm="1">
        <f t="array" aca="1" ref="W76" ca="1">INDEX($AL$2:$AL$82,MATCH(V76,$AK$2:$AK$82,0),0)</f>
        <v>減少傾向⤵</v>
      </c>
      <c r="X76" s="155" t="str">
        <f ca="1">IF(F76-D76&gt;0,"↑",IF(F76-D76&lt;0,"↓","－"))</f>
        <v>↓</v>
      </c>
      <c r="Y76" s="156" t="str">
        <f ca="1">IF(V76="↓↑↓↓",IF(X76="↓","減少傾向","×"),"判定外")</f>
        <v>判定外</v>
      </c>
      <c r="Z76" s="157" t="str">
        <f ca="1">IF(V76="↑↓↑↑",IF(X76="↑","増加傾向","×"),"判定外")</f>
        <v>判定外</v>
      </c>
      <c r="AA76" s="158" t="str">
        <f ca="1">IF(G76-E76&gt;0,"↑",IF(G76-E76&lt;0,"↓","－"))</f>
        <v>↓</v>
      </c>
      <c r="AB76" s="156" t="str">
        <f ca="1">IF(V76="↓↓↑↓",IF(AA76="↓","減少傾向","×"),"判定外")</f>
        <v>判定外</v>
      </c>
      <c r="AC76" s="157" t="str">
        <f ca="1">IF(V76="↑↑↓↑",IF(AA76="↑","増加傾向","×"),"判定外")</f>
        <v>判定外</v>
      </c>
      <c r="AD76" s="160" t="s">
        <v>271</v>
      </c>
      <c r="AE76" s="141"/>
      <c r="AK76" s="120" t="s">
        <v>414</v>
      </c>
      <c r="AL76" s="120" t="s">
        <v>332</v>
      </c>
    </row>
    <row r="77" spans="2:38" ht="27.75" thickBot="1" x14ac:dyDescent="0.2">
      <c r="B77" s="138"/>
      <c r="C77" s="186" t="s">
        <v>318</v>
      </c>
      <c r="D77" s="161">
        <f ca="1">ROUND(D75/D76,3)</f>
        <v>0.48699999999999999</v>
      </c>
      <c r="E77" s="161">
        <f ca="1">ROUND(E75/E76,3)</f>
        <v>0.42199999999999999</v>
      </c>
      <c r="F77" s="161">
        <f ca="1">ROUND(F75/F76,3)</f>
        <v>0.42199999999999999</v>
      </c>
      <c r="G77" s="161">
        <f ca="1">ROUND(G75/G76,3)</f>
        <v>0.41699999999999998</v>
      </c>
      <c r="H77" s="161">
        <f ca="1">ROUND(H75/H76,3)</f>
        <v>0.45900000000000002</v>
      </c>
      <c r="I77" s="162">
        <f ca="1">AVERAGE(D77:H77)</f>
        <v>0.44139999999999996</v>
      </c>
      <c r="J77" s="163">
        <f ca="1">I77-0.03</f>
        <v>0.41139999999999999</v>
      </c>
      <c r="K77" s="163">
        <f ca="1">I77+0.03</f>
        <v>0.47139999999999993</v>
      </c>
      <c r="L77" s="128" t="str">
        <f ca="1">IF(AND(D77&gt;I77-0.03,D77&lt;I77+0.03),"○","×")</f>
        <v>×</v>
      </c>
      <c r="M77" s="128" t="str">
        <f ca="1">IF(AND(E77&gt;I77-0.03,E77&lt;I77+0.03),"○","×")</f>
        <v>○</v>
      </c>
      <c r="N77" s="128" t="str">
        <f ca="1">IF(AND(F77&gt;I77-0.03,F77&lt;I77+0.03),"○","×")</f>
        <v>○</v>
      </c>
      <c r="O77" s="128" t="str">
        <f ca="1">IF(AND(G77&gt;I77-0.03,G77&lt;I77+0.03),"○","×")</f>
        <v>○</v>
      </c>
      <c r="P77" s="128" t="str">
        <f ca="1">IF(AND(H77&gt;I77-0.03,H77&lt;I77+0.03),"○","×")</f>
        <v>○</v>
      </c>
      <c r="Q77" s="164" t="str">
        <f ca="1">IF(COUNTIF(L77:P77,"○")=5,"同程度","―")</f>
        <v>―</v>
      </c>
      <c r="R77" s="165" t="str">
        <f t="shared" ca="1" si="10"/>
        <v>↓</v>
      </c>
      <c r="S77" s="128" t="str">
        <f t="shared" ca="1" si="10"/>
        <v>－</v>
      </c>
      <c r="T77" s="128" t="str">
        <f t="shared" ca="1" si="10"/>
        <v>↓</v>
      </c>
      <c r="U77" s="128" t="str">
        <f t="shared" ca="1" si="10"/>
        <v>↑</v>
      </c>
      <c r="V77" s="128" t="str">
        <f ca="1">R77&amp;S77&amp;T77&amp;U77</f>
        <v>↓－↓↑</v>
      </c>
      <c r="W77" s="169" t="str" cm="1">
        <f t="array" aca="1" ref="W77" ca="1">INDEX($AL$2:$AL$82,MATCH(V77,$AK$2:$AK$82,0),0)</f>
        <v>最新年度のみ増加</v>
      </c>
      <c r="X77" s="167" t="str">
        <f ca="1">IF(F77-D77&gt;0,"↑",IF(F77-D77&lt;0,"↓","－"))</f>
        <v>↓</v>
      </c>
      <c r="Y77" s="168" t="str">
        <f ca="1">IF(V77="↓↑↓↓",IF(X77="↓","減少傾向","×"),"判定外")</f>
        <v>判定外</v>
      </c>
      <c r="Z77" s="169" t="str">
        <f ca="1">IF(V77="↑↓↑↑",IF(X77="↑","増加傾向","×"),"判定外")</f>
        <v>判定外</v>
      </c>
      <c r="AA77" s="170" t="str">
        <f ca="1">IF(G77-E77&gt;0,"↑",IF(G77-E77&lt;0,"↓","－"))</f>
        <v>↓</v>
      </c>
      <c r="AB77" s="168" t="str">
        <f ca="1">IF(V77="↓↓↑↓",IF(AA77="↓","減少傾向","×"),"判定外")</f>
        <v>判定外</v>
      </c>
      <c r="AC77" s="169" t="str">
        <f ca="1">IF(V77="↑↑↓↑",IF(AA77="↑","増加傾向","×"),"判定外")</f>
        <v>判定外</v>
      </c>
      <c r="AD77" s="171" t="s">
        <v>455</v>
      </c>
      <c r="AE77" s="141"/>
      <c r="AK77" s="120" t="s">
        <v>415</v>
      </c>
      <c r="AL77" s="120" t="s">
        <v>421</v>
      </c>
    </row>
    <row r="78" spans="2:38" ht="14.25" thickBot="1" x14ac:dyDescent="0.2">
      <c r="B78" s="178"/>
      <c r="C78" s="179"/>
      <c r="D78" s="187"/>
      <c r="E78" s="187"/>
      <c r="F78" s="187"/>
      <c r="G78" s="187"/>
      <c r="H78" s="187"/>
      <c r="I78" s="180"/>
      <c r="J78" s="180"/>
      <c r="K78" s="180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0"/>
      <c r="X78" s="181"/>
      <c r="Y78" s="180"/>
      <c r="Z78" s="180"/>
      <c r="AA78" s="181"/>
      <c r="AB78" s="180"/>
      <c r="AC78" s="180"/>
      <c r="AD78" s="182"/>
      <c r="AE78" s="183"/>
      <c r="AK78" s="120" t="s">
        <v>416</v>
      </c>
      <c r="AL78" s="120" t="s">
        <v>423</v>
      </c>
    </row>
    <row r="79" spans="2:38" ht="14.25" thickBot="1" x14ac:dyDescent="0.2">
      <c r="D79" s="4"/>
      <c r="E79" s="4"/>
      <c r="F79" s="4"/>
      <c r="G79" s="4"/>
      <c r="H79" s="4"/>
      <c r="AK79" s="120" t="s">
        <v>417</v>
      </c>
      <c r="AL79" s="120" t="s">
        <v>332</v>
      </c>
    </row>
    <row r="80" spans="2:38" ht="14.25" thickBot="1" x14ac:dyDescent="0.2">
      <c r="B80" s="188" t="s">
        <v>511</v>
      </c>
      <c r="C80" s="189"/>
      <c r="D80" s="288"/>
      <c r="E80" s="288"/>
      <c r="F80" s="288"/>
      <c r="G80" s="288"/>
      <c r="H80" s="288"/>
      <c r="I80" s="190"/>
      <c r="J80" s="190"/>
      <c r="K80" s="190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0"/>
      <c r="X80" s="191"/>
      <c r="Y80" s="190"/>
      <c r="Z80" s="190"/>
      <c r="AA80" s="191"/>
      <c r="AB80" s="190"/>
      <c r="AC80" s="190"/>
      <c r="AD80" s="192"/>
      <c r="AE80" s="193"/>
      <c r="AK80" s="120" t="s">
        <v>418</v>
      </c>
      <c r="AL80" s="120" t="s">
        <v>332</v>
      </c>
    </row>
    <row r="81" spans="2:38" ht="13.5" customHeight="1" x14ac:dyDescent="0.15">
      <c r="B81" s="194"/>
      <c r="C81" s="195"/>
      <c r="D81" s="289"/>
      <c r="E81" s="289"/>
      <c r="F81" s="289"/>
      <c r="G81" s="289"/>
      <c r="H81" s="289"/>
      <c r="I81" s="325" t="s">
        <v>336</v>
      </c>
      <c r="J81" s="326"/>
      <c r="K81" s="326"/>
      <c r="L81" s="327"/>
      <c r="M81" s="327"/>
      <c r="N81" s="327"/>
      <c r="O81" s="327"/>
      <c r="P81" s="327"/>
      <c r="Q81" s="328" t="s">
        <v>334</v>
      </c>
      <c r="R81" s="325" t="s">
        <v>337</v>
      </c>
      <c r="S81" s="327"/>
      <c r="T81" s="327"/>
      <c r="U81" s="327"/>
      <c r="V81" s="330" t="s">
        <v>335</v>
      </c>
      <c r="W81" s="331"/>
      <c r="X81" s="319" t="s">
        <v>436</v>
      </c>
      <c r="Y81" s="323" t="s">
        <v>440</v>
      </c>
      <c r="Z81" s="324"/>
      <c r="AA81" s="321" t="s">
        <v>437</v>
      </c>
      <c r="AB81" s="323" t="s">
        <v>441</v>
      </c>
      <c r="AC81" s="324"/>
      <c r="AD81" s="343" t="s">
        <v>424</v>
      </c>
      <c r="AE81" s="196"/>
      <c r="AK81" s="120" t="s">
        <v>419</v>
      </c>
      <c r="AL81" s="120" t="s">
        <v>332</v>
      </c>
    </row>
    <row r="82" spans="2:38" x14ac:dyDescent="0.15">
      <c r="B82" s="194"/>
      <c r="C82" s="142" t="s">
        <v>13</v>
      </c>
      <c r="D82" s="281" t="str" cm="1">
        <f t="array" aca="1" ref="D82" ca="1">"R"&amp;RIGHT(CELL("filename",'3-2.2019'!A1),4)-2018</f>
        <v>R1</v>
      </c>
      <c r="E82" s="281" t="str" cm="1">
        <f t="array" aca="1" ref="E82" ca="1">"R"&amp;RIGHT(CELL("filename",'3-2.2020'!A1),4)-2018</f>
        <v>R2</v>
      </c>
      <c r="F82" s="281" t="str" cm="1">
        <f t="array" aca="1" ref="F82" ca="1">"R"&amp;RIGHT(CELL("filename",'3-2.2021'!B1),4)-2018</f>
        <v>R3</v>
      </c>
      <c r="G82" s="281" t="str" cm="1">
        <f t="array" aca="1" ref="G82" ca="1">"R"&amp;RIGHT(CELL("filename",'3-2.2022'!C1),4)-2018</f>
        <v>R4</v>
      </c>
      <c r="H82" s="281" t="str" cm="1">
        <f t="array" aca="1" ref="H82" ca="1">"R"&amp;RIGHT(CELL("filename",'3-2.2023'!D1),4)-2018</f>
        <v>R5</v>
      </c>
      <c r="I82" s="143" t="s">
        <v>333</v>
      </c>
      <c r="J82" s="144">
        <v>-0.03</v>
      </c>
      <c r="K82" s="144">
        <v>0.03</v>
      </c>
      <c r="L82" s="280" t="str">
        <f ca="1">Q1</f>
        <v>R1</v>
      </c>
      <c r="M82" s="280" t="str">
        <f ca="1">R1</f>
        <v>R2</v>
      </c>
      <c r="N82" s="280" t="str">
        <f ca="1">S1</f>
        <v>R3</v>
      </c>
      <c r="O82" s="280" t="str">
        <f ca="1">T1</f>
        <v>R4</v>
      </c>
      <c r="P82" s="280" t="str">
        <f ca="1">U1</f>
        <v>R5</v>
      </c>
      <c r="Q82" s="329"/>
      <c r="R82" s="145" t="s">
        <v>430</v>
      </c>
      <c r="S82" s="114" t="s">
        <v>431</v>
      </c>
      <c r="T82" s="114" t="s">
        <v>432</v>
      </c>
      <c r="U82" s="114" t="s">
        <v>433</v>
      </c>
      <c r="V82" s="332"/>
      <c r="W82" s="333"/>
      <c r="X82" s="320"/>
      <c r="Y82" s="146" t="s">
        <v>442</v>
      </c>
      <c r="Z82" s="147" t="s">
        <v>443</v>
      </c>
      <c r="AA82" s="322"/>
      <c r="AB82" s="148" t="s">
        <v>444</v>
      </c>
      <c r="AC82" s="149" t="s">
        <v>445</v>
      </c>
      <c r="AD82" s="344"/>
      <c r="AE82" s="196"/>
      <c r="AK82" s="120" t="s">
        <v>420</v>
      </c>
      <c r="AL82" s="120" t="s">
        <v>332</v>
      </c>
    </row>
    <row r="83" spans="2:38" x14ac:dyDescent="0.15">
      <c r="B83" s="194"/>
      <c r="C83" s="150" t="s">
        <v>267</v>
      </c>
      <c r="D83" s="260" cm="1">
        <f t="array" ref="D83">INDEX('3-2.2019'!D:D,MATCH("F139110110504",'3-2.2019'!A:A,0),0)</f>
        <v>98</v>
      </c>
      <c r="E83" s="260" cm="1">
        <f t="array" ref="E83">INDEX('3-2.2020'!D:D,MATCH("F139110110504",'3-2.2020'!A:A,0),0)</f>
        <v>103</v>
      </c>
      <c r="F83" s="260" cm="1">
        <f t="array" ref="F83">INDEX('3-2.2021'!D:D,MATCH("F139110110504",'3-2.2021'!A:A,0),0)</f>
        <v>120</v>
      </c>
      <c r="G83" s="260" cm="1">
        <f t="array" ref="G83">INDEX('3-2.2022'!D:D,MATCH("F139110110504",'3-2.2022'!A:A,0),0)</f>
        <v>136</v>
      </c>
      <c r="H83" s="260" cm="1">
        <f t="array" ref="H83">INDEX('3-2.2023'!D:D,MATCH("F139110110504",'3-2.2023'!A:A,0),0)</f>
        <v>133</v>
      </c>
      <c r="I83" s="151">
        <f>AVERAGE(D83:H83)</f>
        <v>118</v>
      </c>
      <c r="J83" s="152">
        <f>I83*0.97</f>
        <v>114.46</v>
      </c>
      <c r="K83" s="152">
        <f>I83*1.03</f>
        <v>121.54</v>
      </c>
      <c r="L83" s="114" t="str">
        <f>IF(AND(D83&gt;I83*0.97,D83&lt;I83*1.03),"○","×")</f>
        <v>×</v>
      </c>
      <c r="M83" s="114" t="str">
        <f>IF(AND(E83&gt;I83*0.97,E83&lt;I83*1.03),"○","×")</f>
        <v>×</v>
      </c>
      <c r="N83" s="114" t="str">
        <f>IF(AND(F83&gt;I83*0.97,F83&lt;I83*1.03),"○","×")</f>
        <v>○</v>
      </c>
      <c r="O83" s="114" t="str">
        <f>IF(AND(G83&gt;I83*0.97,G83&lt;I83*1.03),"○","×")</f>
        <v>×</v>
      </c>
      <c r="P83" s="114" t="str">
        <f>IF(AND(H83&gt;I83*0.97,H83&lt;I83*1.03),"○","×")</f>
        <v>×</v>
      </c>
      <c r="Q83" s="153" t="str">
        <f>IF(COUNTIF(L83:P83,"○")=5,"同程度","―")</f>
        <v>―</v>
      </c>
      <c r="R83" s="145" t="str">
        <f t="shared" ref="R83:U86" si="11">IF(E83-D83&gt;0,"↑",IF(E83-D83&lt;0,"↓","－"))</f>
        <v>↑</v>
      </c>
      <c r="S83" s="114" t="str">
        <f t="shared" si="11"/>
        <v>↑</v>
      </c>
      <c r="T83" s="114" t="str">
        <f t="shared" si="11"/>
        <v>↑</v>
      </c>
      <c r="U83" s="114" t="str">
        <f t="shared" si="11"/>
        <v>↓</v>
      </c>
      <c r="V83" s="114" t="str">
        <f>R83&amp;S83&amp;T83&amp;U83</f>
        <v>↑↑↑↓</v>
      </c>
      <c r="W83" s="157" t="str" cm="1">
        <f t="array" ref="W83">INDEX($AL$2:$AL$82,MATCH(V83,$AK$2:$AK$82,0),0)</f>
        <v>最新年度のみ減少</v>
      </c>
      <c r="X83" s="155" t="str">
        <f>IF(F83-D83&gt;0,"↑",IF(F83-D83&lt;0,"↓","－"))</f>
        <v>↑</v>
      </c>
      <c r="Y83" s="156" t="str">
        <f>IF(V83="↓↑↓↓",IF(X83="↓","減少傾向","×"),"判定外")</f>
        <v>判定外</v>
      </c>
      <c r="Z83" s="157" t="str">
        <f>IF(V83="↑↓↑↑",IF(X83="↑","増加傾向","×"),"判定外")</f>
        <v>判定外</v>
      </c>
      <c r="AA83" s="158" t="str">
        <f>IF(G83-E83&gt;0,"↑",IF(G83-E83&lt;0,"↓","－"))</f>
        <v>↑</v>
      </c>
      <c r="AB83" s="156" t="str">
        <f>IF(V83="↓↓↑↓",IF(AA83="↓","減少傾向","×"),"判定外")</f>
        <v>判定外</v>
      </c>
      <c r="AC83" s="157" t="str">
        <f>IF(V83="↑↑↓↑",IF(AA83="↑","増加傾向","×"),"判定外")</f>
        <v>判定外</v>
      </c>
      <c r="AD83" s="159"/>
      <c r="AE83" s="196"/>
    </row>
    <row r="84" spans="2:38" x14ac:dyDescent="0.15">
      <c r="B84" s="194"/>
      <c r="C84" s="150" t="s">
        <v>268</v>
      </c>
      <c r="D84" s="40" cm="1">
        <f t="array" ref="D84">INDEX('3-2.2019'!E:E,MATCH("F139110110504",'3-2.2019'!A:A,0),0)</f>
        <v>54</v>
      </c>
      <c r="E84" s="40" cm="1">
        <f t="array" ref="E84">INDEX('3-2.2020'!E:E,MATCH("F139110110504",'3-2.2020'!A:A,0),0)</f>
        <v>56</v>
      </c>
      <c r="F84" s="40" cm="1">
        <f t="array" ref="F84">INDEX('3-2.2021'!E:E,MATCH("F139110110504",'3-2.2021'!A:A,0),0)</f>
        <v>59</v>
      </c>
      <c r="G84" s="40" cm="1">
        <f t="array" ref="G84">INDEX('3-2.2022'!E:E,MATCH("F139110110504",'3-2.2022'!A:A,0),0)</f>
        <v>71</v>
      </c>
      <c r="H84" s="40" cm="1">
        <f t="array" ref="H84">INDEX('3-2.2023'!E:E,MATCH("F139110110504",'3-2.2023'!A:A,0),0)</f>
        <v>59</v>
      </c>
      <c r="I84" s="151">
        <f>AVERAGE(D84:H84)</f>
        <v>59.8</v>
      </c>
      <c r="J84" s="152">
        <f>I84*0.97</f>
        <v>58.005999999999993</v>
      </c>
      <c r="K84" s="152">
        <f>I84*1.03</f>
        <v>61.594000000000001</v>
      </c>
      <c r="L84" s="114" t="str">
        <f>IF(AND(D84&gt;I84*0.97,D84&lt;I84*1.03),"○","×")</f>
        <v>×</v>
      </c>
      <c r="M84" s="114" t="str">
        <f>IF(AND(E84&gt;I84*0.97,E84&lt;I84*1.03),"○","×")</f>
        <v>×</v>
      </c>
      <c r="N84" s="114" t="str">
        <f>IF(AND(F84&gt;I84*0.97,F84&lt;I84*1.03),"○","×")</f>
        <v>○</v>
      </c>
      <c r="O84" s="114" t="str">
        <f>IF(AND(G84&gt;I84*0.97,G84&lt;I84*1.03),"○","×")</f>
        <v>×</v>
      </c>
      <c r="P84" s="114" t="str">
        <f>IF(AND(H84&gt;I84*0.97,H84&lt;I84*1.03),"○","×")</f>
        <v>○</v>
      </c>
      <c r="Q84" s="153" t="str">
        <f>IF(COUNTIF(L84:P84,"○")=5,"同程度","―")</f>
        <v>―</v>
      </c>
      <c r="R84" s="145" t="str">
        <f t="shared" si="11"/>
        <v>↑</v>
      </c>
      <c r="S84" s="114" t="str">
        <f t="shared" si="11"/>
        <v>↑</v>
      </c>
      <c r="T84" s="114" t="str">
        <f t="shared" si="11"/>
        <v>↑</v>
      </c>
      <c r="U84" s="114" t="str">
        <f t="shared" si="11"/>
        <v>↓</v>
      </c>
      <c r="V84" s="114" t="str">
        <f>R84&amp;S84&amp;T84&amp;U84</f>
        <v>↑↑↑↓</v>
      </c>
      <c r="W84" s="157" t="str" cm="1">
        <f t="array" ref="W84">INDEX($AL$2:$AL$82,MATCH(V84,$AK$2:$AK$82,0),0)</f>
        <v>最新年度のみ減少</v>
      </c>
      <c r="X84" s="155" t="str">
        <f>IF(F84-D84&gt;0,"↑",IF(F84-D84&lt;0,"↓","－"))</f>
        <v>↑</v>
      </c>
      <c r="Y84" s="156" t="str">
        <f>IF(V84="↓↑↓↓",IF(X84="↓","減少傾向","×"),"判定外")</f>
        <v>判定外</v>
      </c>
      <c r="Z84" s="157" t="str">
        <f>IF(V84="↑↓↑↑",IF(X84="↑","増加傾向","×"),"判定外")</f>
        <v>判定外</v>
      </c>
      <c r="AA84" s="158" t="str">
        <f>IF(G84-E84&gt;0,"↑",IF(G84-E84&lt;0,"↓","－"))</f>
        <v>↑</v>
      </c>
      <c r="AB84" s="156" t="str">
        <f>IF(V84="↓↓↑↓",IF(AA84="↓","減少傾向","×"),"判定外")</f>
        <v>判定外</v>
      </c>
      <c r="AC84" s="157" t="str">
        <f>IF(V84="↑↑↓↑",IF(AA84="↑","増加傾向","×"),"判定外")</f>
        <v>判定外</v>
      </c>
      <c r="AD84" s="159"/>
      <c r="AE84" s="196"/>
    </row>
    <row r="85" spans="2:38" x14ac:dyDescent="0.15">
      <c r="B85" s="194"/>
      <c r="C85" s="150" t="s">
        <v>316</v>
      </c>
      <c r="D85" s="260">
        <f>SUM(D83:D84)</f>
        <v>152</v>
      </c>
      <c r="E85" s="260">
        <f>SUM(E83:E84)</f>
        <v>159</v>
      </c>
      <c r="F85" s="260">
        <f>SUM(F83:F84)</f>
        <v>179</v>
      </c>
      <c r="G85" s="260">
        <f>SUM(G83:G84)</f>
        <v>207</v>
      </c>
      <c r="H85" s="260">
        <f>SUM(H83:H84)</f>
        <v>192</v>
      </c>
      <c r="I85" s="151">
        <f>AVERAGE(D85:H85)</f>
        <v>177.8</v>
      </c>
      <c r="J85" s="152">
        <f>I85*0.97</f>
        <v>172.46600000000001</v>
      </c>
      <c r="K85" s="152">
        <f>I85*1.03</f>
        <v>183.13400000000001</v>
      </c>
      <c r="L85" s="114" t="str">
        <f>IF(AND(D85&gt;I85*0.97,D85&lt;I85*1.03),"○","×")</f>
        <v>×</v>
      </c>
      <c r="M85" s="114" t="str">
        <f>IF(AND(E85&gt;I85*0.97,E85&lt;I85*1.03),"○","×")</f>
        <v>×</v>
      </c>
      <c r="N85" s="114" t="str">
        <f>IF(AND(F85&gt;I85*0.97,F85&lt;I85*1.03),"○","×")</f>
        <v>○</v>
      </c>
      <c r="O85" s="114" t="str">
        <f>IF(AND(G85&gt;I85*0.97,G85&lt;I85*1.03),"○","×")</f>
        <v>×</v>
      </c>
      <c r="P85" s="114" t="str">
        <f>IF(AND(H85&gt;I85*0.97,H85&lt;I85*1.03),"○","×")</f>
        <v>×</v>
      </c>
      <c r="Q85" s="153" t="str">
        <f>IF(COUNTIF(L85:P85,"○")=5,"同程度","―")</f>
        <v>―</v>
      </c>
      <c r="R85" s="145" t="str">
        <f t="shared" si="11"/>
        <v>↑</v>
      </c>
      <c r="S85" s="114" t="str">
        <f t="shared" si="11"/>
        <v>↑</v>
      </c>
      <c r="T85" s="114" t="str">
        <f t="shared" si="11"/>
        <v>↑</v>
      </c>
      <c r="U85" s="114" t="str">
        <f t="shared" si="11"/>
        <v>↓</v>
      </c>
      <c r="V85" s="114" t="str">
        <f>R85&amp;S85&amp;T85&amp;U85</f>
        <v>↑↑↑↓</v>
      </c>
      <c r="W85" s="157" t="str" cm="1">
        <f t="array" ref="W85">INDEX($AL$2:$AL$82,MATCH(V85,$AK$2:$AK$82,0),0)</f>
        <v>最新年度のみ減少</v>
      </c>
      <c r="X85" s="155" t="str">
        <f>IF(F85-D85&gt;0,"↑",IF(F85-D85&lt;0,"↓","－"))</f>
        <v>↑</v>
      </c>
      <c r="Y85" s="156" t="str">
        <f>IF(V85="↓↑↓↓",IF(X85="↓","減少傾向","×"),"判定外")</f>
        <v>判定外</v>
      </c>
      <c r="Z85" s="157" t="str">
        <f>IF(V85="↑↓↑↑",IF(X85="↑","増加傾向","×"),"判定外")</f>
        <v>判定外</v>
      </c>
      <c r="AA85" s="158" t="str">
        <f>IF(G85-E85&gt;0,"↑",IF(G85-E85&lt;0,"↓","－"))</f>
        <v>↑</v>
      </c>
      <c r="AB85" s="156" t="str">
        <f>IF(V85="↓↓↑↓",IF(AA85="↓","減少傾向","×"),"判定外")</f>
        <v>判定外</v>
      </c>
      <c r="AC85" s="157" t="str">
        <f>IF(V85="↑↑↓↑",IF(AA85="↑","増加傾向","×"),"判定外")</f>
        <v>判定外</v>
      </c>
      <c r="AD85" s="160" t="s">
        <v>508</v>
      </c>
      <c r="AE85" s="196"/>
    </row>
    <row r="86" spans="2:38" ht="14.25" thickBot="1" x14ac:dyDescent="0.2">
      <c r="B86" s="194"/>
      <c r="C86" s="150" t="s">
        <v>317</v>
      </c>
      <c r="D86" s="161">
        <f>ROUND(D84/D85,3)</f>
        <v>0.35499999999999998</v>
      </c>
      <c r="E86" s="161">
        <f>ROUND(E84/E85,3)</f>
        <v>0.35199999999999998</v>
      </c>
      <c r="F86" s="161">
        <f>ROUND(F84/F85,3)</f>
        <v>0.33</v>
      </c>
      <c r="G86" s="161">
        <f>ROUND(G84/G85,3)</f>
        <v>0.34300000000000003</v>
      </c>
      <c r="H86" s="161">
        <f>ROUND(H84/H85,3)</f>
        <v>0.307</v>
      </c>
      <c r="I86" s="162">
        <f>AVERAGE(D86:H86)</f>
        <v>0.33739999999999998</v>
      </c>
      <c r="J86" s="163">
        <f>I86-0.03</f>
        <v>0.30740000000000001</v>
      </c>
      <c r="K86" s="163">
        <f>I86+0.03</f>
        <v>0.36739999999999995</v>
      </c>
      <c r="L86" s="128" t="str">
        <f>IF(AND(D86&gt;I86-0.03,D86&lt;I86+0.03),"○","×")</f>
        <v>○</v>
      </c>
      <c r="M86" s="128" t="str">
        <f>IF(AND(E86&gt;I86-0.03,E86&lt;I86+0.03),"○","×")</f>
        <v>○</v>
      </c>
      <c r="N86" s="128" t="str">
        <f>IF(AND(F86&gt;I86-0.03,F86&lt;I86+0.03),"○","×")</f>
        <v>○</v>
      </c>
      <c r="O86" s="128" t="str">
        <f>IF(AND(G86&gt;I86-0.03,G86&lt;I86+0.03),"○","×")</f>
        <v>○</v>
      </c>
      <c r="P86" s="128" t="str">
        <f>IF(AND(H86&gt;I86-0.03,H86&lt;I86+0.03),"○","×")</f>
        <v>×</v>
      </c>
      <c r="Q86" s="164" t="str">
        <f>IF(COUNTIF(L86:P86,"○")=5,"同程度","―")</f>
        <v>―</v>
      </c>
      <c r="R86" s="165" t="str">
        <f t="shared" si="11"/>
        <v>↓</v>
      </c>
      <c r="S86" s="128" t="str">
        <f t="shared" si="11"/>
        <v>↓</v>
      </c>
      <c r="T86" s="128" t="str">
        <f t="shared" si="11"/>
        <v>↑</v>
      </c>
      <c r="U86" s="128" t="str">
        <f t="shared" si="11"/>
        <v>↓</v>
      </c>
      <c r="V86" s="128" t="str">
        <f>R86&amp;S86&amp;T86&amp;U86</f>
        <v>↓↓↑↓</v>
      </c>
      <c r="W86" s="169" t="str" cm="1">
        <f t="array" ref="W86">INDEX($AL$2:$AL$82,MATCH(V86,$AK$2:$AK$82,0),0)</f>
        <v>年度により増減</v>
      </c>
      <c r="X86" s="167" t="str">
        <f>IF(F86-D86&gt;0,"↑",IF(F86-D86&lt;0,"↓","－"))</f>
        <v>↓</v>
      </c>
      <c r="Y86" s="168" t="str">
        <f>IF(V86="↓↑↓↓",IF(X86="↓","減少傾向","×"),"判定外")</f>
        <v>判定外</v>
      </c>
      <c r="Z86" s="169" t="str">
        <f>IF(V86="↑↓↑↑",IF(X86="↑","増加傾向","×"),"判定外")</f>
        <v>判定外</v>
      </c>
      <c r="AA86" s="170" t="str">
        <f>IF(G86-E86&gt;0,"↑",IF(G86-E86&lt;0,"↓","－"))</f>
        <v>↓</v>
      </c>
      <c r="AB86" s="168" t="str">
        <f>IF(V86="↓↓↑↓",IF(AA86="↓","減少傾向","×"),"判定外")</f>
        <v>減少傾向</v>
      </c>
      <c r="AC86" s="169" t="str">
        <f>IF(V86="↑↑↓↑",IF(AA86="↑","増加傾向","×"),"判定外")</f>
        <v>判定外</v>
      </c>
      <c r="AD86" s="171" t="s">
        <v>271</v>
      </c>
      <c r="AE86" s="196"/>
    </row>
    <row r="87" spans="2:38" ht="14.25" thickBot="1" x14ac:dyDescent="0.2">
      <c r="B87" s="194"/>
      <c r="C87" s="195"/>
      <c r="D87" s="289"/>
      <c r="E87" s="289"/>
      <c r="F87" s="289"/>
      <c r="G87" s="289"/>
      <c r="H87" s="289"/>
      <c r="I87" s="197"/>
      <c r="J87" s="197"/>
      <c r="K87" s="197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7"/>
      <c r="X87" s="198"/>
      <c r="Y87" s="117"/>
      <c r="Z87" s="117"/>
      <c r="AA87" s="198"/>
      <c r="AB87" s="117"/>
      <c r="AC87" s="117"/>
      <c r="AD87" s="199"/>
      <c r="AE87" s="196"/>
    </row>
    <row r="88" spans="2:38" ht="13.5" customHeight="1" x14ac:dyDescent="0.15">
      <c r="B88" s="194"/>
      <c r="C88" s="195"/>
      <c r="D88" s="289"/>
      <c r="E88" s="289"/>
      <c r="F88" s="289"/>
      <c r="G88" s="289"/>
      <c r="H88" s="289"/>
      <c r="I88" s="325" t="s">
        <v>336</v>
      </c>
      <c r="J88" s="326"/>
      <c r="K88" s="326"/>
      <c r="L88" s="327"/>
      <c r="M88" s="327"/>
      <c r="N88" s="327"/>
      <c r="O88" s="327"/>
      <c r="P88" s="327"/>
      <c r="Q88" s="328" t="s">
        <v>334</v>
      </c>
      <c r="R88" s="325" t="s">
        <v>337</v>
      </c>
      <c r="S88" s="327"/>
      <c r="T88" s="327"/>
      <c r="U88" s="327"/>
      <c r="V88" s="330" t="s">
        <v>335</v>
      </c>
      <c r="W88" s="331"/>
      <c r="X88" s="319" t="s">
        <v>436</v>
      </c>
      <c r="Y88" s="323" t="s">
        <v>440</v>
      </c>
      <c r="Z88" s="324"/>
      <c r="AA88" s="321" t="s">
        <v>437</v>
      </c>
      <c r="AB88" s="323" t="s">
        <v>441</v>
      </c>
      <c r="AC88" s="324"/>
      <c r="AD88" s="343" t="s">
        <v>424</v>
      </c>
      <c r="AE88" s="196"/>
    </row>
    <row r="89" spans="2:38" x14ac:dyDescent="0.15">
      <c r="B89" s="194"/>
      <c r="C89" s="175" t="s">
        <v>14</v>
      </c>
      <c r="D89" s="39" t="str">
        <f ca="1">Q1&amp;"(n="&amp;D101&amp;")"</f>
        <v>R1(n=85)</v>
      </c>
      <c r="E89" s="39" t="str">
        <f ca="1">R1&amp;"(n="&amp;E101&amp;")"</f>
        <v>R2(n=85)</v>
      </c>
      <c r="F89" s="39" t="str">
        <f ca="1">S1&amp;"(n="&amp;F101&amp;")"</f>
        <v>R3(n=83)</v>
      </c>
      <c r="G89" s="39" t="str">
        <f ca="1">T1&amp;"(n="&amp;G101&amp;")"</f>
        <v>R4(n=82)</v>
      </c>
      <c r="H89" s="39" t="str">
        <f ca="1">U1&amp;"(n="&amp;H101&amp;")"</f>
        <v>R5(n=82)</v>
      </c>
      <c r="I89" s="143" t="s">
        <v>333</v>
      </c>
      <c r="J89" s="144">
        <v>-0.03</v>
      </c>
      <c r="K89" s="144">
        <v>0.03</v>
      </c>
      <c r="L89" s="280" t="str">
        <f ca="1">Q1</f>
        <v>R1</v>
      </c>
      <c r="M89" s="280" t="str">
        <f ca="1">R1</f>
        <v>R2</v>
      </c>
      <c r="N89" s="280" t="str">
        <f ca="1">S1</f>
        <v>R3</v>
      </c>
      <c r="O89" s="280" t="str">
        <f ca="1">T1</f>
        <v>R4</v>
      </c>
      <c r="P89" s="280" t="str">
        <f ca="1">U1</f>
        <v>R5</v>
      </c>
      <c r="Q89" s="329"/>
      <c r="R89" s="145" t="s">
        <v>430</v>
      </c>
      <c r="S89" s="114" t="s">
        <v>431</v>
      </c>
      <c r="T89" s="114" t="s">
        <v>432</v>
      </c>
      <c r="U89" s="114" t="s">
        <v>433</v>
      </c>
      <c r="V89" s="332"/>
      <c r="W89" s="333"/>
      <c r="X89" s="320"/>
      <c r="Y89" s="146" t="s">
        <v>442</v>
      </c>
      <c r="Z89" s="147" t="s">
        <v>443</v>
      </c>
      <c r="AA89" s="322"/>
      <c r="AB89" s="148" t="s">
        <v>444</v>
      </c>
      <c r="AC89" s="149" t="s">
        <v>445</v>
      </c>
      <c r="AD89" s="344"/>
      <c r="AE89" s="196"/>
    </row>
    <row r="90" spans="2:38" x14ac:dyDescent="0.15">
      <c r="B90" s="194"/>
      <c r="C90" s="150" t="s">
        <v>267</v>
      </c>
      <c r="D90" s="260">
        <f>'3-2.2019'!D99</f>
        <v>46123</v>
      </c>
      <c r="E90" s="260">
        <f>'3-2.2020'!D99</f>
        <v>45209</v>
      </c>
      <c r="F90" s="260">
        <f>'3-2.2021'!D99</f>
        <v>45195</v>
      </c>
      <c r="G90" s="260">
        <f>'3-2.2022'!D99</f>
        <v>45553</v>
      </c>
      <c r="H90" s="260">
        <f>'3-2.2023'!D99</f>
        <v>45993</v>
      </c>
      <c r="I90" s="151">
        <f>AVERAGE(D90:H90)</f>
        <v>45614.6</v>
      </c>
      <c r="J90" s="152">
        <f>I90*0.97</f>
        <v>44246.161999999997</v>
      </c>
      <c r="K90" s="152">
        <f>I90*1.03</f>
        <v>46983.038</v>
      </c>
      <c r="L90" s="114" t="str">
        <f>IF(AND(D90&gt;I90*0.97,D90&lt;I90*1.03),"○","×")</f>
        <v>○</v>
      </c>
      <c r="M90" s="114" t="str">
        <f>IF(AND(E90&gt;I90*0.97,E90&lt;I90*1.03),"○","×")</f>
        <v>○</v>
      </c>
      <c r="N90" s="114" t="str">
        <f>IF(AND(F90&gt;I90*0.97,F90&lt;I90*1.03),"○","×")</f>
        <v>○</v>
      </c>
      <c r="O90" s="114" t="str">
        <f>IF(AND(G90&gt;I90*0.97,G90&lt;I90*1.03),"○","×")</f>
        <v>○</v>
      </c>
      <c r="P90" s="114" t="str">
        <f>IF(AND(H90&gt;I90*0.97,H90&lt;I90*1.03),"○","×")</f>
        <v>○</v>
      </c>
      <c r="Q90" s="153" t="str">
        <f>IF(COUNTIF(L90:P90,"○")=5,"同程度","―")</f>
        <v>同程度</v>
      </c>
      <c r="R90" s="145" t="str">
        <f t="shared" ref="R90:U93" si="12">IF(E90-D90&gt;0,"↑",IF(E90-D90&lt;0,"↓","－"))</f>
        <v>↓</v>
      </c>
      <c r="S90" s="114" t="str">
        <f t="shared" si="12"/>
        <v>↓</v>
      </c>
      <c r="T90" s="114" t="str">
        <f t="shared" si="12"/>
        <v>↑</v>
      </c>
      <c r="U90" s="114" t="str">
        <f t="shared" si="12"/>
        <v>↑</v>
      </c>
      <c r="V90" s="114" t="str">
        <f>R90&amp;S90&amp;T90&amp;U90</f>
        <v>↓↓↑↑</v>
      </c>
      <c r="W90" s="157" t="str" cm="1">
        <f t="array" ref="W90">INDEX($AL$2:$AL$82,MATCH(V90,$AK$2:$AK$82,0),0)</f>
        <v>年度により増減</v>
      </c>
      <c r="X90" s="155" t="str">
        <f>IF(F90-D90&gt;0,"↑",IF(F90-D90&lt;0,"↓","－"))</f>
        <v>↓</v>
      </c>
      <c r="Y90" s="156" t="str">
        <f>IF(V90="↓↑↓↓",IF(X90="↓","減少傾向","×"),"判定外")</f>
        <v>判定外</v>
      </c>
      <c r="Z90" s="157" t="str">
        <f>IF(V90="↑↓↑↑",IF(X90="↑","増加傾向","×"),"判定外")</f>
        <v>判定外</v>
      </c>
      <c r="AA90" s="158" t="str">
        <f>IF(G90-E90&gt;0,"↑",IF(G90-E90&lt;0,"↓","－"))</f>
        <v>↑</v>
      </c>
      <c r="AB90" s="156" t="str">
        <f>IF(V90="↓↓↑↓",IF(AA90="↓","減少傾向","×"),"判定外")</f>
        <v>判定外</v>
      </c>
      <c r="AC90" s="157" t="str">
        <f>IF(V90="↑↑↓↑",IF(AA90="↑","増加傾向","×"),"判定外")</f>
        <v>判定外</v>
      </c>
      <c r="AD90" s="159"/>
      <c r="AE90" s="196"/>
    </row>
    <row r="91" spans="2:38" x14ac:dyDescent="0.15">
      <c r="B91" s="194"/>
      <c r="C91" s="150" t="s">
        <v>268</v>
      </c>
      <c r="D91" s="40">
        <f>'3-2.2019'!E99</f>
        <v>19488</v>
      </c>
      <c r="E91" s="40">
        <f>'3-2.2020'!E99</f>
        <v>19500</v>
      </c>
      <c r="F91" s="40">
        <f>'3-2.2021'!E99</f>
        <v>19154</v>
      </c>
      <c r="G91" s="40">
        <f>'3-2.2022'!E99</f>
        <v>19321</v>
      </c>
      <c r="H91" s="40">
        <f>'3-2.2023'!E99</f>
        <v>19491</v>
      </c>
      <c r="I91" s="151">
        <f>AVERAGE(D91:H91)</f>
        <v>19390.8</v>
      </c>
      <c r="J91" s="152">
        <f>I91*0.97</f>
        <v>18809.075999999997</v>
      </c>
      <c r="K91" s="152">
        <f>I91*1.03</f>
        <v>19972.524000000001</v>
      </c>
      <c r="L91" s="114" t="str">
        <f>IF(AND(D91&gt;I91*0.97,D91&lt;I91*1.03),"○","×")</f>
        <v>○</v>
      </c>
      <c r="M91" s="114" t="str">
        <f>IF(AND(E91&gt;I91*0.97,E91&lt;I91*1.03),"○","×")</f>
        <v>○</v>
      </c>
      <c r="N91" s="114" t="str">
        <f>IF(AND(F91&gt;I91*0.97,F91&lt;I91*1.03),"○","×")</f>
        <v>○</v>
      </c>
      <c r="O91" s="114" t="str">
        <f>IF(AND(G91&gt;I91*0.97,G91&lt;I91*1.03),"○","×")</f>
        <v>○</v>
      </c>
      <c r="P91" s="114" t="str">
        <f>IF(AND(H91&gt;I91*0.97,H91&lt;I91*1.03),"○","×")</f>
        <v>○</v>
      </c>
      <c r="Q91" s="153" t="str">
        <f>IF(COUNTIF(L91:P91,"○")=5,"同程度","―")</f>
        <v>同程度</v>
      </c>
      <c r="R91" s="145" t="str">
        <f t="shared" si="12"/>
        <v>↑</v>
      </c>
      <c r="S91" s="114" t="str">
        <f t="shared" si="12"/>
        <v>↓</v>
      </c>
      <c r="T91" s="114" t="str">
        <f t="shared" si="12"/>
        <v>↑</v>
      </c>
      <c r="U91" s="114" t="str">
        <f t="shared" si="12"/>
        <v>↑</v>
      </c>
      <c r="V91" s="114" t="str">
        <f>R91&amp;S91&amp;T91&amp;U91</f>
        <v>↑↓↑↑</v>
      </c>
      <c r="W91" s="157" t="str" cm="1">
        <f t="array" ref="W91">INDEX($AL$2:$AL$82,MATCH(V91,$AK$2:$AK$82,0),0)</f>
        <v>年度により増減</v>
      </c>
      <c r="X91" s="155" t="str">
        <f>IF(F91-D91&gt;0,"↑",IF(F91-D91&lt;0,"↓","－"))</f>
        <v>↓</v>
      </c>
      <c r="Y91" s="156" t="str">
        <f>IF(V91="↓↑↓↓",IF(X91="↓","減少傾向","×"),"判定外")</f>
        <v>判定外</v>
      </c>
      <c r="Z91" s="157" t="str">
        <f>IF(V91="↑↓↑↑",IF(X91="↑","増加傾向","×"),"判定外")</f>
        <v>×</v>
      </c>
      <c r="AA91" s="158" t="str">
        <f>IF(G91-E91&gt;0,"↑",IF(G91-E91&lt;0,"↓","－"))</f>
        <v>↓</v>
      </c>
      <c r="AB91" s="156" t="str">
        <f>IF(V91="↓↓↑↓",IF(AA91="↓","減少傾向","×"),"判定外")</f>
        <v>判定外</v>
      </c>
      <c r="AC91" s="157" t="str">
        <f>IF(V91="↑↑↓↑",IF(AA91="↑","増加傾向","×"),"判定外")</f>
        <v>判定外</v>
      </c>
      <c r="AD91" s="159"/>
      <c r="AE91" s="196"/>
    </row>
    <row r="92" spans="2:38" x14ac:dyDescent="0.15">
      <c r="B92" s="194"/>
      <c r="C92" s="150" t="s">
        <v>316</v>
      </c>
      <c r="D92" s="40">
        <f>SUM(D90:D91)</f>
        <v>65611</v>
      </c>
      <c r="E92" s="40">
        <f>SUM(E90:E91)</f>
        <v>64709</v>
      </c>
      <c r="F92" s="40">
        <f>SUM(F90:F91)</f>
        <v>64349</v>
      </c>
      <c r="G92" s="40">
        <f>SUM(G90:G91)</f>
        <v>64874</v>
      </c>
      <c r="H92" s="40">
        <f>SUM(H90:H91)</f>
        <v>65484</v>
      </c>
      <c r="I92" s="151">
        <f>AVERAGE(D92:H92)</f>
        <v>65005.4</v>
      </c>
      <c r="J92" s="152">
        <f>I92*0.97</f>
        <v>63055.237999999998</v>
      </c>
      <c r="K92" s="152">
        <f>I92*1.03</f>
        <v>66955.562000000005</v>
      </c>
      <c r="L92" s="114" t="str">
        <f>IF(AND(D92&gt;I92*0.97,D92&lt;I92*1.03),"○","×")</f>
        <v>○</v>
      </c>
      <c r="M92" s="114" t="str">
        <f>IF(AND(E92&gt;I92*0.97,E92&lt;I92*1.03),"○","×")</f>
        <v>○</v>
      </c>
      <c r="N92" s="114" t="str">
        <f>IF(AND(F92&gt;I92*0.97,F92&lt;I92*1.03),"○","×")</f>
        <v>○</v>
      </c>
      <c r="O92" s="114" t="str">
        <f>IF(AND(G92&gt;I92*0.97,G92&lt;I92*1.03),"○","×")</f>
        <v>○</v>
      </c>
      <c r="P92" s="114" t="str">
        <f>IF(AND(H92&gt;I92*0.97,H92&lt;I92*1.03),"○","×")</f>
        <v>○</v>
      </c>
      <c r="Q92" s="153" t="str">
        <f>IF(COUNTIF(L92:P92,"○")=5,"同程度","―")</f>
        <v>同程度</v>
      </c>
      <c r="R92" s="145" t="str">
        <f t="shared" si="12"/>
        <v>↓</v>
      </c>
      <c r="S92" s="114" t="str">
        <f t="shared" si="12"/>
        <v>↓</v>
      </c>
      <c r="T92" s="114" t="str">
        <f t="shared" si="12"/>
        <v>↑</v>
      </c>
      <c r="U92" s="114" t="str">
        <f t="shared" si="12"/>
        <v>↑</v>
      </c>
      <c r="V92" s="114" t="str">
        <f>R92&amp;S92&amp;T92&amp;U92</f>
        <v>↓↓↑↑</v>
      </c>
      <c r="W92" s="157" t="str" cm="1">
        <f t="array" ref="W92">INDEX($AL$2:$AL$82,MATCH(V92,$AK$2:$AK$82,0),0)</f>
        <v>年度により増減</v>
      </c>
      <c r="X92" s="155" t="str">
        <f>IF(F92-D92&gt;0,"↑",IF(F92-D92&lt;0,"↓","－"))</f>
        <v>↓</v>
      </c>
      <c r="Y92" s="156" t="str">
        <f>IF(V92="↓↑↓↓",IF(X92="↓","減少傾向","×"),"判定外")</f>
        <v>判定外</v>
      </c>
      <c r="Z92" s="157" t="str">
        <f>IF(V92="↑↓↑↑",IF(X92="↑","増加傾向","×"),"判定外")</f>
        <v>判定外</v>
      </c>
      <c r="AA92" s="158" t="str">
        <f>IF(G92-E92&gt;0,"↑",IF(G92-E92&lt;0,"↓","－"))</f>
        <v>↑</v>
      </c>
      <c r="AB92" s="156" t="str">
        <f>IF(V92="↓↓↑↓",IF(AA92="↓","減少傾向","×"),"判定外")</f>
        <v>判定外</v>
      </c>
      <c r="AC92" s="157" t="str">
        <f>IF(V92="↑↑↓↑",IF(AA92="↑","増加傾向","×"),"判定外")</f>
        <v>判定外</v>
      </c>
      <c r="AD92" s="160" t="s">
        <v>332</v>
      </c>
      <c r="AE92" s="196"/>
    </row>
    <row r="93" spans="2:38" ht="14.25" thickBot="1" x14ac:dyDescent="0.2">
      <c r="B93" s="194"/>
      <c r="C93" s="150" t="s">
        <v>317</v>
      </c>
      <c r="D93" s="161">
        <f>ROUND(D91/D92,3)</f>
        <v>0.29699999999999999</v>
      </c>
      <c r="E93" s="161">
        <f>ROUND(E91/E92,3)</f>
        <v>0.30099999999999999</v>
      </c>
      <c r="F93" s="161">
        <f>ROUND(F91/F92,3)</f>
        <v>0.29799999999999999</v>
      </c>
      <c r="G93" s="161">
        <f>ROUND(G91/G92,3)</f>
        <v>0.29799999999999999</v>
      </c>
      <c r="H93" s="161">
        <f>ROUND(H91/H92,3)</f>
        <v>0.29799999999999999</v>
      </c>
      <c r="I93" s="162">
        <f>AVERAGE(D93:H93)</f>
        <v>0.2984</v>
      </c>
      <c r="J93" s="163">
        <f>I93-0.03</f>
        <v>0.26839999999999997</v>
      </c>
      <c r="K93" s="163">
        <f>I93+0.03</f>
        <v>0.32840000000000003</v>
      </c>
      <c r="L93" s="128" t="str">
        <f>IF(AND(D93&gt;I93-0.03,D93&lt;I93+0.03),"○","×")</f>
        <v>○</v>
      </c>
      <c r="M93" s="128" t="str">
        <f>IF(AND(E93&gt;I93-0.03,E93&lt;I93+0.03),"○","×")</f>
        <v>○</v>
      </c>
      <c r="N93" s="128" t="str">
        <f>IF(AND(F93&gt;I93-0.03,F93&lt;I93+0.03),"○","×")</f>
        <v>○</v>
      </c>
      <c r="O93" s="128" t="str">
        <f>IF(AND(G93&gt;I93-0.03,G93&lt;I93+0.03),"○","×")</f>
        <v>○</v>
      </c>
      <c r="P93" s="128" t="str">
        <f>IF(AND(H93&gt;I93-0.03,H93&lt;I93+0.03),"○","×")</f>
        <v>○</v>
      </c>
      <c r="Q93" s="164" t="str">
        <f>IF(COUNTIF(L93:P93,"○")=5,"同程度","―")</f>
        <v>同程度</v>
      </c>
      <c r="R93" s="165" t="str">
        <f t="shared" si="12"/>
        <v>↑</v>
      </c>
      <c r="S93" s="128" t="str">
        <f t="shared" si="12"/>
        <v>↓</v>
      </c>
      <c r="T93" s="128" t="str">
        <f t="shared" si="12"/>
        <v>－</v>
      </c>
      <c r="U93" s="128" t="str">
        <f t="shared" si="12"/>
        <v>－</v>
      </c>
      <c r="V93" s="128" t="str">
        <f>R93&amp;S93&amp;T93&amp;U93</f>
        <v>↑↓－－</v>
      </c>
      <c r="W93" s="169" t="str" cm="1">
        <f t="array" ref="W93">INDEX($AL$2:$AL$82,MATCH(V93,$AK$2:$AK$82,0),0)</f>
        <v>減少傾向⤵</v>
      </c>
      <c r="X93" s="167" t="str">
        <f>IF(F93-D93&gt;0,"↑",IF(F93-D93&lt;0,"↓","－"))</f>
        <v>↑</v>
      </c>
      <c r="Y93" s="168" t="str">
        <f>IF(V93="↓↑↓↓",IF(X93="↓","減少傾向","×"),"判定外")</f>
        <v>判定外</v>
      </c>
      <c r="Z93" s="169" t="str">
        <f>IF(V93="↑↓↑↑",IF(X93="↑","増加傾向","×"),"判定外")</f>
        <v>判定外</v>
      </c>
      <c r="AA93" s="170" t="str">
        <f>IF(G93-E93&gt;0,"↑",IF(G93-E93&lt;0,"↓","－"))</f>
        <v>↓</v>
      </c>
      <c r="AB93" s="168" t="str">
        <f>IF(V93="↓↓↑↓",IF(AA93="↓","減少傾向","×"),"判定外")</f>
        <v>判定外</v>
      </c>
      <c r="AC93" s="169" t="str">
        <f>IF(V93="↑↑↓↑",IF(AA93="↑","増加傾向","×"),"判定外")</f>
        <v>判定外</v>
      </c>
      <c r="AD93" s="171" t="s">
        <v>332</v>
      </c>
      <c r="AE93" s="196"/>
    </row>
    <row r="94" spans="2:38" ht="14.25" thickBot="1" x14ac:dyDescent="0.2">
      <c r="B94" s="194"/>
      <c r="C94" s="195"/>
      <c r="D94" s="289"/>
      <c r="E94" s="289"/>
      <c r="F94" s="289"/>
      <c r="G94" s="289"/>
      <c r="H94" s="289"/>
      <c r="I94" s="197"/>
      <c r="J94" s="197"/>
      <c r="K94" s="197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7"/>
      <c r="X94" s="198"/>
      <c r="Y94" s="197"/>
      <c r="Z94" s="197"/>
      <c r="AA94" s="198"/>
      <c r="AB94" s="197"/>
      <c r="AC94" s="197"/>
      <c r="AD94" s="200"/>
      <c r="AE94" s="196"/>
    </row>
    <row r="95" spans="2:38" ht="13.5" customHeight="1" x14ac:dyDescent="0.15">
      <c r="B95" s="194"/>
      <c r="C95" s="195"/>
      <c r="D95" s="289"/>
      <c r="E95" s="289"/>
      <c r="F95" s="289"/>
      <c r="G95" s="289"/>
      <c r="H95" s="289"/>
      <c r="I95" s="325" t="s">
        <v>336</v>
      </c>
      <c r="J95" s="326"/>
      <c r="K95" s="326"/>
      <c r="L95" s="327"/>
      <c r="M95" s="327"/>
      <c r="N95" s="327"/>
      <c r="O95" s="327"/>
      <c r="P95" s="327"/>
      <c r="Q95" s="328" t="s">
        <v>334</v>
      </c>
      <c r="R95" s="325" t="s">
        <v>337</v>
      </c>
      <c r="S95" s="327"/>
      <c r="T95" s="327"/>
      <c r="U95" s="327"/>
      <c r="V95" s="330" t="s">
        <v>335</v>
      </c>
      <c r="W95" s="331"/>
      <c r="X95" s="319" t="s">
        <v>436</v>
      </c>
      <c r="Y95" s="323" t="s">
        <v>440</v>
      </c>
      <c r="Z95" s="324"/>
      <c r="AA95" s="321" t="s">
        <v>437</v>
      </c>
      <c r="AB95" s="323" t="s">
        <v>441</v>
      </c>
      <c r="AC95" s="324"/>
      <c r="AD95" s="343" t="s">
        <v>424</v>
      </c>
      <c r="AE95" s="196"/>
    </row>
    <row r="96" spans="2:38" x14ac:dyDescent="0.15">
      <c r="B96" s="194"/>
      <c r="C96" s="176" t="s">
        <v>294</v>
      </c>
      <c r="D96" s="39" t="str">
        <f ca="1">Q1&amp;"(n="&amp;D101&amp;")"</f>
        <v>R1(n=85)</v>
      </c>
      <c r="E96" s="39" t="str">
        <f ca="1">R1&amp;"(n="&amp;E101&amp;")"</f>
        <v>R2(n=85)</v>
      </c>
      <c r="F96" s="39" t="str">
        <f ca="1">S1&amp;"(n="&amp;F101&amp;")"</f>
        <v>R3(n=83)</v>
      </c>
      <c r="G96" s="39" t="str">
        <f ca="1">T1&amp;"(n="&amp;G101&amp;")"</f>
        <v>R4(n=82)</v>
      </c>
      <c r="H96" s="39" t="str">
        <f ca="1">U1&amp;"(n="&amp;H101&amp;")"</f>
        <v>R5(n=82)</v>
      </c>
      <c r="I96" s="143" t="s">
        <v>333</v>
      </c>
      <c r="J96" s="144">
        <v>-0.03</v>
      </c>
      <c r="K96" s="144">
        <v>0.03</v>
      </c>
      <c r="L96" s="280" t="str">
        <f ca="1">Q1</f>
        <v>R1</v>
      </c>
      <c r="M96" s="280" t="str">
        <f ca="1">R1</f>
        <v>R2</v>
      </c>
      <c r="N96" s="280" t="str">
        <f ca="1">S1</f>
        <v>R3</v>
      </c>
      <c r="O96" s="280" t="str">
        <f ca="1">T1</f>
        <v>R4</v>
      </c>
      <c r="P96" s="280" t="str">
        <f ca="1">U1</f>
        <v>R5</v>
      </c>
      <c r="Q96" s="329"/>
      <c r="R96" s="145" t="s">
        <v>430</v>
      </c>
      <c r="S96" s="114" t="s">
        <v>431</v>
      </c>
      <c r="T96" s="114" t="s">
        <v>432</v>
      </c>
      <c r="U96" s="114" t="s">
        <v>433</v>
      </c>
      <c r="V96" s="332"/>
      <c r="W96" s="333"/>
      <c r="X96" s="320"/>
      <c r="Y96" s="146" t="s">
        <v>442</v>
      </c>
      <c r="Z96" s="147" t="s">
        <v>443</v>
      </c>
      <c r="AA96" s="322"/>
      <c r="AB96" s="148" t="s">
        <v>444</v>
      </c>
      <c r="AC96" s="149" t="s">
        <v>445</v>
      </c>
      <c r="AD96" s="344"/>
      <c r="AE96" s="196"/>
    </row>
    <row r="97" spans="2:31" x14ac:dyDescent="0.15">
      <c r="B97" s="194"/>
      <c r="C97" s="150" t="s">
        <v>267</v>
      </c>
      <c r="D97" s="283">
        <f>ROUND(D90/D101,1)</f>
        <v>542.6</v>
      </c>
      <c r="E97" s="283">
        <f>ROUND(E90/E101,1)</f>
        <v>531.9</v>
      </c>
      <c r="F97" s="283">
        <f>ROUND(F90/F101,1)</f>
        <v>544.5</v>
      </c>
      <c r="G97" s="283">
        <f>ROUND(G90/G101,1)</f>
        <v>555.5</v>
      </c>
      <c r="H97" s="283">
        <f>ROUND(H90/H101,1)</f>
        <v>560.9</v>
      </c>
      <c r="I97" s="151">
        <f>AVERAGE(D97:H97)</f>
        <v>547.08000000000004</v>
      </c>
      <c r="J97" s="152">
        <f>I97*0.97</f>
        <v>530.66759999999999</v>
      </c>
      <c r="K97" s="152">
        <f>I97*1.03</f>
        <v>563.49240000000009</v>
      </c>
      <c r="L97" s="114" t="str">
        <f>IF(AND(D97&gt;I97*0.97,D97&lt;I97*1.03),"○","×")</f>
        <v>○</v>
      </c>
      <c r="M97" s="114" t="str">
        <f>IF(AND(E97&gt;I97*0.97,E97&lt;I97*1.03),"○","×")</f>
        <v>○</v>
      </c>
      <c r="N97" s="114" t="str">
        <f>IF(AND(F97&gt;I97*0.97,F97&lt;I97*1.03),"○","×")</f>
        <v>○</v>
      </c>
      <c r="O97" s="114" t="str">
        <f>IF(AND(G97&gt;I97*0.97,G97&lt;I97*1.03),"○","×")</f>
        <v>○</v>
      </c>
      <c r="P97" s="114" t="str">
        <f>IF(AND(H97&gt;I97*0.97,H97&lt;I97*1.03),"○","×")</f>
        <v>○</v>
      </c>
      <c r="Q97" s="153" t="str">
        <f>IF(COUNTIF(L97:P97,"○")=5,"同程度","―")</f>
        <v>同程度</v>
      </c>
      <c r="R97" s="145" t="str">
        <f t="shared" ref="R97:U100" si="13">IF(E97-D97&gt;0,"↑",IF(E97-D97&lt;0,"↓","－"))</f>
        <v>↓</v>
      </c>
      <c r="S97" s="114" t="str">
        <f t="shared" si="13"/>
        <v>↑</v>
      </c>
      <c r="T97" s="114" t="str">
        <f t="shared" si="13"/>
        <v>↑</v>
      </c>
      <c r="U97" s="114" t="str">
        <f t="shared" si="13"/>
        <v>↑</v>
      </c>
      <c r="V97" s="114" t="str">
        <f>R97&amp;S97&amp;T97&amp;U97</f>
        <v>↓↑↑↑</v>
      </c>
      <c r="W97" s="157" t="str" cm="1">
        <f t="array" ref="W97">INDEX($AL$2:$AL$82,MATCH(V97,$AK$2:$AK$82,0),0)</f>
        <v>増加傾向⤴</v>
      </c>
      <c r="X97" s="155" t="str">
        <f>IF(F97-D97&gt;0,"↑",IF(F97-D97&lt;0,"↓","－"))</f>
        <v>↑</v>
      </c>
      <c r="Y97" s="156" t="str">
        <f>IF(V97="↓↑↓↓",IF(X97="↓","減少傾向","×"),"判定外")</f>
        <v>判定外</v>
      </c>
      <c r="Z97" s="157" t="str">
        <f>IF(V97="↑↓↑↑",IF(X97="↑","増加傾向","×"),"判定外")</f>
        <v>判定外</v>
      </c>
      <c r="AA97" s="158" t="str">
        <f>IF(G97-E97&gt;0,"↑",IF(G97-E97&lt;0,"↓","－"))</f>
        <v>↑</v>
      </c>
      <c r="AB97" s="156" t="str">
        <f>IF(V97="↓↓↑↓",IF(AA97="↓","減少傾向","×"),"判定外")</f>
        <v>判定外</v>
      </c>
      <c r="AC97" s="157" t="str">
        <f>IF(V97="↑↑↓↑",IF(AA97="↑","増加傾向","×"),"判定外")</f>
        <v>判定外</v>
      </c>
      <c r="AD97" s="159"/>
      <c r="AE97" s="196"/>
    </row>
    <row r="98" spans="2:31" x14ac:dyDescent="0.15">
      <c r="B98" s="194"/>
      <c r="C98" s="150" t="s">
        <v>268</v>
      </c>
      <c r="D98" s="283">
        <f>ROUND(D91/D101,1)</f>
        <v>229.3</v>
      </c>
      <c r="E98" s="283">
        <f>ROUND(E91/E101,1)</f>
        <v>229.4</v>
      </c>
      <c r="F98" s="283">
        <f>ROUND(F91/F101,1)</f>
        <v>230.8</v>
      </c>
      <c r="G98" s="283">
        <f>ROUND(G91/G101,1)</f>
        <v>235.6</v>
      </c>
      <c r="H98" s="283">
        <f>ROUND(H91/H101,1)</f>
        <v>237.7</v>
      </c>
      <c r="I98" s="151">
        <f>AVERAGE(D98:H98)</f>
        <v>232.56</v>
      </c>
      <c r="J98" s="152">
        <f>I98*0.97</f>
        <v>225.58320000000001</v>
      </c>
      <c r="K98" s="152">
        <f>I98*1.03</f>
        <v>239.5368</v>
      </c>
      <c r="L98" s="114" t="str">
        <f>IF(AND(D98&gt;I98*0.97,D98&lt;I98*1.03),"○","×")</f>
        <v>○</v>
      </c>
      <c r="M98" s="114" t="str">
        <f>IF(AND(E98&gt;I98*0.97,E98&lt;I98*1.03),"○","×")</f>
        <v>○</v>
      </c>
      <c r="N98" s="114" t="str">
        <f>IF(AND(F98&gt;I98*0.97,F98&lt;I98*1.03),"○","×")</f>
        <v>○</v>
      </c>
      <c r="O98" s="114" t="str">
        <f>IF(AND(G98&gt;I98*0.97,G98&lt;I98*1.03),"○","×")</f>
        <v>○</v>
      </c>
      <c r="P98" s="114" t="str">
        <f>IF(AND(H98&gt;I98*0.97,H98&lt;I98*1.03),"○","×")</f>
        <v>○</v>
      </c>
      <c r="Q98" s="153" t="str">
        <f>IF(COUNTIF(L98:P98,"○")=5,"同程度","―")</f>
        <v>同程度</v>
      </c>
      <c r="R98" s="145" t="str">
        <f t="shared" si="13"/>
        <v>↑</v>
      </c>
      <c r="S98" s="114" t="str">
        <f t="shared" si="13"/>
        <v>↑</v>
      </c>
      <c r="T98" s="114" t="str">
        <f t="shared" si="13"/>
        <v>↑</v>
      </c>
      <c r="U98" s="114" t="str">
        <f t="shared" si="13"/>
        <v>↑</v>
      </c>
      <c r="V98" s="114" t="str">
        <f>R98&amp;S98&amp;T98&amp;U98</f>
        <v>↑↑↑↑</v>
      </c>
      <c r="W98" s="157" t="str" cm="1">
        <f t="array" ref="W98">INDEX($AL$2:$AL$82,MATCH(V98,$AK$2:$AK$82,0),0)</f>
        <v>増加傾向⤴</v>
      </c>
      <c r="X98" s="155" t="str">
        <f>IF(F98-D98&gt;0,"↑",IF(F98-D98&lt;0,"↓","－"))</f>
        <v>↑</v>
      </c>
      <c r="Y98" s="156" t="str">
        <f>IF(V98="↓↑↓↓",IF(X98="↓","減少傾向","×"),"判定外")</f>
        <v>判定外</v>
      </c>
      <c r="Z98" s="157" t="str">
        <f>IF(V98="↑↓↑↑",IF(X98="↑","増加傾向","×"),"判定外")</f>
        <v>判定外</v>
      </c>
      <c r="AA98" s="158" t="str">
        <f>IF(G98-E98&gt;0,"↑",IF(G98-E98&lt;0,"↓","－"))</f>
        <v>↑</v>
      </c>
      <c r="AB98" s="156" t="str">
        <f>IF(V98="↓↓↑↓",IF(AA98="↓","減少傾向","×"),"判定外")</f>
        <v>判定外</v>
      </c>
      <c r="AC98" s="157" t="str">
        <f>IF(V98="↑↑↓↑",IF(AA98="↑","増加傾向","×"),"判定外")</f>
        <v>判定外</v>
      </c>
      <c r="AD98" s="159"/>
      <c r="AE98" s="196"/>
    </row>
    <row r="99" spans="2:31" x14ac:dyDescent="0.15">
      <c r="B99" s="194"/>
      <c r="C99" s="150" t="s">
        <v>316</v>
      </c>
      <c r="D99" s="283">
        <f>ROUND(SUM(D97:D98),1)</f>
        <v>771.9</v>
      </c>
      <c r="E99" s="283">
        <f>ROUND(SUM(E97:E98),1)</f>
        <v>761.3</v>
      </c>
      <c r="F99" s="283">
        <f>ROUND(SUM(F97:F98),1)</f>
        <v>775.3</v>
      </c>
      <c r="G99" s="283">
        <f>ROUND(SUM(G97:G98),1)</f>
        <v>791.1</v>
      </c>
      <c r="H99" s="283">
        <f>ROUND(SUM(H97:H98),1)</f>
        <v>798.6</v>
      </c>
      <c r="I99" s="151">
        <f>AVERAGE(D99:H99)</f>
        <v>779.64</v>
      </c>
      <c r="J99" s="152">
        <f>I99*0.97</f>
        <v>756.25079999999991</v>
      </c>
      <c r="K99" s="152">
        <f>I99*1.03</f>
        <v>803.02920000000006</v>
      </c>
      <c r="L99" s="114" t="str">
        <f>IF(AND(D99&gt;I99*0.97,D99&lt;I99*1.03),"○","×")</f>
        <v>○</v>
      </c>
      <c r="M99" s="114" t="str">
        <f>IF(AND(E99&gt;I99*0.97,E99&lt;I99*1.03),"○","×")</f>
        <v>○</v>
      </c>
      <c r="N99" s="114" t="str">
        <f>IF(AND(F99&gt;I99*0.97,F99&lt;I99*1.03),"○","×")</f>
        <v>○</v>
      </c>
      <c r="O99" s="114" t="str">
        <f>IF(AND(G99&gt;I99*0.97,G99&lt;I99*1.03),"○","×")</f>
        <v>○</v>
      </c>
      <c r="P99" s="114" t="str">
        <f>IF(AND(H99&gt;I99*0.97,H99&lt;I99*1.03),"○","×")</f>
        <v>○</v>
      </c>
      <c r="Q99" s="153" t="str">
        <f>IF(COUNTIF(L99:P99,"○")=5,"同程度","―")</f>
        <v>同程度</v>
      </c>
      <c r="R99" s="145" t="str">
        <f t="shared" si="13"/>
        <v>↓</v>
      </c>
      <c r="S99" s="114" t="str">
        <f t="shared" si="13"/>
        <v>↑</v>
      </c>
      <c r="T99" s="114" t="str">
        <f t="shared" si="13"/>
        <v>↑</v>
      </c>
      <c r="U99" s="114" t="str">
        <f t="shared" si="13"/>
        <v>↑</v>
      </c>
      <c r="V99" s="114" t="str">
        <f>R99&amp;S99&amp;T99&amp;U99</f>
        <v>↓↑↑↑</v>
      </c>
      <c r="W99" s="157" t="str" cm="1">
        <f t="array" ref="W99">INDEX($AL$2:$AL$82,MATCH(V99,$AK$2:$AK$82,0),0)</f>
        <v>増加傾向⤴</v>
      </c>
      <c r="X99" s="155" t="str">
        <f>IF(F99-D99&gt;0,"↑",IF(F99-D99&lt;0,"↓","－"))</f>
        <v>↑</v>
      </c>
      <c r="Y99" s="156" t="str">
        <f>IF(V99="↓↑↓↓",IF(X99="↓","減少傾向","×"),"判定外")</f>
        <v>判定外</v>
      </c>
      <c r="Z99" s="157" t="str">
        <f>IF(V99="↑↓↑↑",IF(X99="↑","増加傾向","×"),"判定外")</f>
        <v>判定外</v>
      </c>
      <c r="AA99" s="158" t="str">
        <f>IF(G99-E99&gt;0,"↑",IF(G99-E99&lt;0,"↓","－"))</f>
        <v>↑</v>
      </c>
      <c r="AB99" s="156" t="str">
        <f>IF(V99="↓↓↑↓",IF(AA99="↓","減少傾向","×"),"判定外")</f>
        <v>判定外</v>
      </c>
      <c r="AC99" s="157" t="str">
        <f>IF(V99="↑↑↓↑",IF(AA99="↑","増加傾向","×"),"判定外")</f>
        <v>判定外</v>
      </c>
      <c r="AD99" s="160" t="s">
        <v>332</v>
      </c>
      <c r="AE99" s="196"/>
    </row>
    <row r="100" spans="2:31" ht="14.25" thickBot="1" x14ac:dyDescent="0.2">
      <c r="B100" s="194"/>
      <c r="C100" s="150" t="s">
        <v>317</v>
      </c>
      <c r="D100" s="161">
        <f>ROUND(D98/D99,3)</f>
        <v>0.29699999999999999</v>
      </c>
      <c r="E100" s="161">
        <f>ROUND(E98/E99,3)</f>
        <v>0.30099999999999999</v>
      </c>
      <c r="F100" s="161">
        <f>ROUND(F98/F99,3)</f>
        <v>0.29799999999999999</v>
      </c>
      <c r="G100" s="161">
        <f>ROUND(G98/G99,3)</f>
        <v>0.29799999999999999</v>
      </c>
      <c r="H100" s="161">
        <f>ROUND(H98/H99,3)</f>
        <v>0.29799999999999999</v>
      </c>
      <c r="I100" s="162">
        <f>AVERAGE(D100:H100)</f>
        <v>0.2984</v>
      </c>
      <c r="J100" s="163">
        <f>I100-0.03</f>
        <v>0.26839999999999997</v>
      </c>
      <c r="K100" s="163">
        <f>I100+0.03</f>
        <v>0.32840000000000003</v>
      </c>
      <c r="L100" s="128" t="str">
        <f>IF(AND(D100&gt;I100-0.03,D100&lt;I100+0.03),"○","×")</f>
        <v>○</v>
      </c>
      <c r="M100" s="128" t="str">
        <f>IF(AND(E100&gt;I100-0.03,E100&lt;I100+0.03),"○","×")</f>
        <v>○</v>
      </c>
      <c r="N100" s="128" t="str">
        <f>IF(AND(F100&gt;I100-0.03,F100&lt;I100+0.03),"○","×")</f>
        <v>○</v>
      </c>
      <c r="O100" s="128" t="str">
        <f>IF(AND(G100&gt;I100-0.03,G100&lt;I100+0.03),"○","×")</f>
        <v>○</v>
      </c>
      <c r="P100" s="128" t="str">
        <f>IF(AND(H100&gt;I100-0.03,H100&lt;I100+0.03),"○","×")</f>
        <v>○</v>
      </c>
      <c r="Q100" s="164" t="str">
        <f>IF(COUNTIF(L100:P100,"○")=5,"同程度","―")</f>
        <v>同程度</v>
      </c>
      <c r="R100" s="165" t="str">
        <f t="shared" si="13"/>
        <v>↑</v>
      </c>
      <c r="S100" s="128" t="str">
        <f t="shared" si="13"/>
        <v>↓</v>
      </c>
      <c r="T100" s="128" t="str">
        <f t="shared" si="13"/>
        <v>－</v>
      </c>
      <c r="U100" s="128" t="str">
        <f t="shared" si="13"/>
        <v>－</v>
      </c>
      <c r="V100" s="128" t="str">
        <f>R100&amp;S100&amp;T100&amp;U100</f>
        <v>↑↓－－</v>
      </c>
      <c r="W100" s="169" t="str" cm="1">
        <f t="array" ref="W100">INDEX($AL$2:$AL$82,MATCH(V100,$AK$2:$AK$82,0),0)</f>
        <v>減少傾向⤵</v>
      </c>
      <c r="X100" s="167" t="str">
        <f>IF(F100-D100&gt;0,"↑",IF(F100-D100&lt;0,"↓","－"))</f>
        <v>↑</v>
      </c>
      <c r="Y100" s="168" t="str">
        <f>IF(V100="↓↑↓↓",IF(X100="↓","減少傾向","×"),"判定外")</f>
        <v>判定外</v>
      </c>
      <c r="Z100" s="169" t="str">
        <f>IF(V100="↑↓↑↑",IF(X100="↑","増加傾向","×"),"判定外")</f>
        <v>判定外</v>
      </c>
      <c r="AA100" s="170" t="str">
        <f>IF(G100-E100&gt;0,"↑",IF(G100-E100&lt;0,"↓","－"))</f>
        <v>↓</v>
      </c>
      <c r="AB100" s="168" t="str">
        <f>IF(V100="↓↓↑↓",IF(AA100="↓","減少傾向","×"),"判定外")</f>
        <v>判定外</v>
      </c>
      <c r="AC100" s="169" t="str">
        <f>IF(V100="↑↑↓↑",IF(AA100="↑","増加傾向","×"),"判定外")</f>
        <v>判定外</v>
      </c>
      <c r="AD100" s="171" t="s">
        <v>332</v>
      </c>
      <c r="AE100" s="196"/>
    </row>
    <row r="101" spans="2:31" x14ac:dyDescent="0.15">
      <c r="B101" s="194"/>
      <c r="C101" s="150" t="s">
        <v>322</v>
      </c>
      <c r="D101" s="40">
        <f>COUNT('3-2.2019'!D12:D97)</f>
        <v>85</v>
      </c>
      <c r="E101" s="40">
        <f>COUNT('3-2.2020'!D12:D97)</f>
        <v>85</v>
      </c>
      <c r="F101" s="40">
        <f>COUNT('3-2.2021'!D12:D97)</f>
        <v>83</v>
      </c>
      <c r="G101" s="40">
        <f>COUNT('3-2.2022'!D12:D97)</f>
        <v>82</v>
      </c>
      <c r="H101" s="40">
        <f>COUNT('3-2.2023'!D12:D97)</f>
        <v>82</v>
      </c>
      <c r="I101" s="197"/>
      <c r="J101" s="197"/>
      <c r="K101" s="197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7"/>
      <c r="X101" s="198"/>
      <c r="Y101" s="197"/>
      <c r="Z101" s="197"/>
      <c r="AA101" s="198"/>
      <c r="AB101" s="197"/>
      <c r="AC101" s="197"/>
      <c r="AD101" s="200"/>
      <c r="AE101" s="196"/>
    </row>
    <row r="102" spans="2:31" ht="14.25" thickBot="1" x14ac:dyDescent="0.2">
      <c r="B102" s="194"/>
      <c r="C102" s="195"/>
      <c r="D102" s="289"/>
      <c r="E102" s="289"/>
      <c r="F102" s="289"/>
      <c r="G102" s="289"/>
      <c r="H102" s="289"/>
      <c r="I102" s="197"/>
      <c r="J102" s="197"/>
      <c r="K102" s="197"/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7"/>
      <c r="X102" s="198"/>
      <c r="Y102" s="197"/>
      <c r="Z102" s="197"/>
      <c r="AA102" s="198"/>
      <c r="AB102" s="197"/>
      <c r="AC102" s="197"/>
      <c r="AD102" s="200"/>
      <c r="AE102" s="196"/>
    </row>
    <row r="103" spans="2:31" ht="13.5" customHeight="1" x14ac:dyDescent="0.15">
      <c r="B103" s="194"/>
      <c r="C103" s="195"/>
      <c r="D103" s="289"/>
      <c r="E103" s="289"/>
      <c r="F103" s="289"/>
      <c r="G103" s="289"/>
      <c r="H103" s="289"/>
      <c r="I103" s="325" t="s">
        <v>336</v>
      </c>
      <c r="J103" s="326"/>
      <c r="K103" s="326"/>
      <c r="L103" s="327"/>
      <c r="M103" s="327"/>
      <c r="N103" s="327"/>
      <c r="O103" s="327"/>
      <c r="P103" s="327"/>
      <c r="Q103" s="328" t="s">
        <v>334</v>
      </c>
      <c r="R103" s="325" t="s">
        <v>337</v>
      </c>
      <c r="S103" s="327"/>
      <c r="T103" s="327"/>
      <c r="U103" s="327"/>
      <c r="V103" s="330" t="s">
        <v>335</v>
      </c>
      <c r="W103" s="331"/>
      <c r="X103" s="319" t="s">
        <v>436</v>
      </c>
      <c r="Y103" s="323" t="s">
        <v>440</v>
      </c>
      <c r="Z103" s="324"/>
      <c r="AA103" s="321" t="s">
        <v>437</v>
      </c>
      <c r="AB103" s="323" t="s">
        <v>441</v>
      </c>
      <c r="AC103" s="324"/>
      <c r="AD103" s="343" t="s">
        <v>424</v>
      </c>
      <c r="AE103" s="196"/>
    </row>
    <row r="104" spans="2:31" x14ac:dyDescent="0.15">
      <c r="B104" s="194"/>
      <c r="C104" s="177" t="s">
        <v>293</v>
      </c>
      <c r="D104" s="39" t="str">
        <f ca="1">Q1&amp;"(n="&amp;D109&amp;")"</f>
        <v>R1(n=25)</v>
      </c>
      <c r="E104" s="39" t="str">
        <f ca="1">R1&amp;"(n="&amp;E109&amp;")"</f>
        <v>R2(n=25)</v>
      </c>
      <c r="F104" s="39" t="str">
        <f ca="1">S1&amp;"(n="&amp;F109&amp;")"</f>
        <v>R3(n=25)</v>
      </c>
      <c r="G104" s="39" t="str">
        <f ca="1">T1&amp;"(n="&amp;G109&amp;")"</f>
        <v>R4(n=25)</v>
      </c>
      <c r="H104" s="39" t="str">
        <f ca="1">U1&amp;"(n="&amp;H109&amp;")"</f>
        <v>R5(n=25)</v>
      </c>
      <c r="I104" s="143" t="s">
        <v>333</v>
      </c>
      <c r="J104" s="144">
        <v>-0.03</v>
      </c>
      <c r="K104" s="144">
        <v>0.03</v>
      </c>
      <c r="L104" s="280" t="str">
        <f ca="1">Q1</f>
        <v>R1</v>
      </c>
      <c r="M104" s="280" t="str">
        <f ca="1">R1</f>
        <v>R2</v>
      </c>
      <c r="N104" s="280" t="str">
        <f ca="1">S1</f>
        <v>R3</v>
      </c>
      <c r="O104" s="280" t="str">
        <f ca="1">T1</f>
        <v>R4</v>
      </c>
      <c r="P104" s="280" t="str">
        <f ca="1">U1</f>
        <v>R5</v>
      </c>
      <c r="Q104" s="329"/>
      <c r="R104" s="145" t="s">
        <v>430</v>
      </c>
      <c r="S104" s="114" t="s">
        <v>431</v>
      </c>
      <c r="T104" s="114" t="s">
        <v>432</v>
      </c>
      <c r="U104" s="114" t="s">
        <v>433</v>
      </c>
      <c r="V104" s="332"/>
      <c r="W104" s="333"/>
      <c r="X104" s="320"/>
      <c r="Y104" s="146" t="s">
        <v>442</v>
      </c>
      <c r="Z104" s="147" t="s">
        <v>443</v>
      </c>
      <c r="AA104" s="322"/>
      <c r="AB104" s="148" t="s">
        <v>444</v>
      </c>
      <c r="AC104" s="149" t="s">
        <v>445</v>
      </c>
      <c r="AD104" s="344"/>
      <c r="AE104" s="196"/>
    </row>
    <row r="105" spans="2:31" x14ac:dyDescent="0.15">
      <c r="B105" s="194"/>
      <c r="C105" s="150" t="s">
        <v>267</v>
      </c>
      <c r="D105" s="284">
        <f>ROUND('3-2.2019'!D7,1)</f>
        <v>336.3</v>
      </c>
      <c r="E105" s="284">
        <f>ROUND('3-2.2020'!D7,1)</f>
        <v>321.5</v>
      </c>
      <c r="F105" s="284">
        <f>ROUND('3-2.2021'!D7,1)</f>
        <v>324.8</v>
      </c>
      <c r="G105" s="284">
        <f>ROUND('3-2.2022'!D7,1)</f>
        <v>347.5</v>
      </c>
      <c r="H105" s="284">
        <f>ROUND('3-2.2023'!D7,1)</f>
        <v>342.6</v>
      </c>
      <c r="I105" s="151">
        <f>AVERAGE(D105:H105)</f>
        <v>334.53999999999996</v>
      </c>
      <c r="J105" s="152">
        <f>I105*0.97</f>
        <v>324.50379999999996</v>
      </c>
      <c r="K105" s="152">
        <f>I105*1.03</f>
        <v>344.57619999999997</v>
      </c>
      <c r="L105" s="114" t="str">
        <f>IF(AND(D105&gt;I105*0.97,D105&lt;I105*1.03),"○","×")</f>
        <v>○</v>
      </c>
      <c r="M105" s="114" t="str">
        <f>IF(AND(E105&gt;I105*0.97,E105&lt;I105*1.03),"○","×")</f>
        <v>×</v>
      </c>
      <c r="N105" s="114" t="str">
        <f>IF(AND(F105&gt;I105*0.97,F105&lt;I105*1.03),"○","×")</f>
        <v>○</v>
      </c>
      <c r="O105" s="114" t="str">
        <f>IF(AND(G105&gt;I105*0.97,G105&lt;I105*1.03),"○","×")</f>
        <v>×</v>
      </c>
      <c r="P105" s="114" t="str">
        <f>IF(AND(H105&gt;I105*0.97,H105&lt;I105*1.03),"○","×")</f>
        <v>○</v>
      </c>
      <c r="Q105" s="153" t="str">
        <f>IF(COUNTIF(L105:P105,"○")=5,"同程度","―")</f>
        <v>―</v>
      </c>
      <c r="R105" s="145" t="str">
        <f t="shared" ref="R105:U108" si="14">IF(E105-D105&gt;0,"↑",IF(E105-D105&lt;0,"↓","－"))</f>
        <v>↓</v>
      </c>
      <c r="S105" s="114" t="str">
        <f t="shared" si="14"/>
        <v>↑</v>
      </c>
      <c r="T105" s="114" t="str">
        <f t="shared" si="14"/>
        <v>↑</v>
      </c>
      <c r="U105" s="114" t="str">
        <f t="shared" si="14"/>
        <v>↓</v>
      </c>
      <c r="V105" s="114" t="str">
        <f>R105&amp;S105&amp;T105&amp;U105</f>
        <v>↓↑↑↓</v>
      </c>
      <c r="W105" s="157" t="str" cm="1">
        <f t="array" ref="W105">INDEX($AL$2:$AL$82,MATCH(V105,$AK$2:$AK$82,0),0)</f>
        <v>年度により増減</v>
      </c>
      <c r="X105" s="155" t="str">
        <f>IF(F105-D105&gt;0,"↑",IF(F105-D105&lt;0,"↓","－"))</f>
        <v>↓</v>
      </c>
      <c r="Y105" s="156" t="str">
        <f>IF(V105="↓↑↓↓",IF(X105="↓","減少傾向","×"),"判定外")</f>
        <v>判定外</v>
      </c>
      <c r="Z105" s="157" t="str">
        <f>IF(V105="↑↓↑↑",IF(X105="↑","増加傾向","×"),"判定外")</f>
        <v>判定外</v>
      </c>
      <c r="AA105" s="158" t="str">
        <f>IF(G105-E105&gt;0,"↑",IF(G105-E105&lt;0,"↓","－"))</f>
        <v>↑</v>
      </c>
      <c r="AB105" s="156" t="str">
        <f>IF(V105="↓↓↑↓",IF(AA105="↓","減少傾向","×"),"判定外")</f>
        <v>判定外</v>
      </c>
      <c r="AC105" s="157" t="str">
        <f>IF(V105="↑↑↓↑",IF(AA105="↑","増加傾向","×"),"判定外")</f>
        <v>判定外</v>
      </c>
      <c r="AD105" s="159"/>
      <c r="AE105" s="196"/>
    </row>
    <row r="106" spans="2:31" x14ac:dyDescent="0.15">
      <c r="B106" s="194"/>
      <c r="C106" s="150" t="s">
        <v>268</v>
      </c>
      <c r="D106" s="284">
        <f>ROUND('3-2.2019'!E7,1)</f>
        <v>96</v>
      </c>
      <c r="E106" s="284">
        <f>ROUND('3-2.2020'!E7,1)</f>
        <v>95.8</v>
      </c>
      <c r="F106" s="284">
        <f>ROUND('3-2.2021'!E7,1)</f>
        <v>106.2</v>
      </c>
      <c r="G106" s="284">
        <f>ROUND('3-2.2022'!E7,1)</f>
        <v>109.6</v>
      </c>
      <c r="H106" s="284">
        <f>ROUND('3-2.2023'!E7,1)</f>
        <v>109.9</v>
      </c>
      <c r="I106" s="151">
        <f>AVERAGE(D106:H106)</f>
        <v>103.5</v>
      </c>
      <c r="J106" s="152">
        <f>I106*0.97</f>
        <v>100.395</v>
      </c>
      <c r="K106" s="152">
        <f>I106*1.03</f>
        <v>106.605</v>
      </c>
      <c r="L106" s="114" t="str">
        <f>IF(AND(D106&gt;I106*0.97,D106&lt;I106*1.03),"○","×")</f>
        <v>×</v>
      </c>
      <c r="M106" s="114" t="str">
        <f>IF(AND(E106&gt;I106*0.97,E106&lt;I106*1.03),"○","×")</f>
        <v>×</v>
      </c>
      <c r="N106" s="114" t="str">
        <f>IF(AND(F106&gt;I106*0.97,F106&lt;I106*1.03),"○","×")</f>
        <v>○</v>
      </c>
      <c r="O106" s="114" t="str">
        <f>IF(AND(G106&gt;I106*0.97,G106&lt;I106*1.03),"○","×")</f>
        <v>×</v>
      </c>
      <c r="P106" s="114" t="str">
        <f>IF(AND(H106&gt;I106*0.97,H106&lt;I106*1.03),"○","×")</f>
        <v>×</v>
      </c>
      <c r="Q106" s="153" t="str">
        <f>IF(COUNTIF(L106:P106,"○")=5,"同程度","―")</f>
        <v>―</v>
      </c>
      <c r="R106" s="145" t="str">
        <f t="shared" si="14"/>
        <v>↓</v>
      </c>
      <c r="S106" s="114" t="str">
        <f t="shared" si="14"/>
        <v>↑</v>
      </c>
      <c r="T106" s="114" t="str">
        <f t="shared" si="14"/>
        <v>↑</v>
      </c>
      <c r="U106" s="114" t="str">
        <f t="shared" si="14"/>
        <v>↑</v>
      </c>
      <c r="V106" s="114" t="str">
        <f>R106&amp;S106&amp;T106&amp;U106</f>
        <v>↓↑↑↑</v>
      </c>
      <c r="W106" s="157" t="str" cm="1">
        <f t="array" ref="W106">INDEX($AL$2:$AL$82,MATCH(V106,$AK$2:$AK$82,0),0)</f>
        <v>増加傾向⤴</v>
      </c>
      <c r="X106" s="155" t="str">
        <f>IF(F106-D106&gt;0,"↑",IF(F106-D106&lt;0,"↓","－"))</f>
        <v>↑</v>
      </c>
      <c r="Y106" s="156" t="str">
        <f>IF(V106="↓↑↓↓",IF(X106="↓","減少傾向","×"),"判定外")</f>
        <v>判定外</v>
      </c>
      <c r="Z106" s="157" t="str">
        <f>IF(V106="↑↓↑↑",IF(X106="↑","増加傾向","×"),"判定外")</f>
        <v>判定外</v>
      </c>
      <c r="AA106" s="158" t="str">
        <f>IF(G106-E106&gt;0,"↑",IF(G106-E106&lt;0,"↓","－"))</f>
        <v>↑</v>
      </c>
      <c r="AB106" s="156" t="str">
        <f>IF(V106="↓↓↑↓",IF(AA106="↓","減少傾向","×"),"判定外")</f>
        <v>判定外</v>
      </c>
      <c r="AC106" s="157" t="str">
        <f>IF(V106="↑↑↓↑",IF(AA106="↑","増加傾向","×"),"判定外")</f>
        <v>判定外</v>
      </c>
      <c r="AD106" s="159"/>
      <c r="AE106" s="196"/>
    </row>
    <row r="107" spans="2:31" x14ac:dyDescent="0.15">
      <c r="B107" s="194"/>
      <c r="C107" s="150" t="s">
        <v>316</v>
      </c>
      <c r="D107" s="283">
        <f>ROUND(SUM(D105:D106),1)</f>
        <v>432.3</v>
      </c>
      <c r="E107" s="283">
        <f>ROUND(SUM(E105:E106),1)</f>
        <v>417.3</v>
      </c>
      <c r="F107" s="283">
        <f>ROUND(SUM(F105:F106),1)</f>
        <v>431</v>
      </c>
      <c r="G107" s="283">
        <f>ROUND(SUM(G105:G106),1)</f>
        <v>457.1</v>
      </c>
      <c r="H107" s="283">
        <f>ROUND(SUM(H105:H106),1)</f>
        <v>452.5</v>
      </c>
      <c r="I107" s="151">
        <f>AVERAGE(D107:H107)</f>
        <v>438.03999999999996</v>
      </c>
      <c r="J107" s="152">
        <f>I107*0.97</f>
        <v>424.89879999999994</v>
      </c>
      <c r="K107" s="152">
        <f>I107*1.03</f>
        <v>451.18119999999999</v>
      </c>
      <c r="L107" s="114" t="str">
        <f>IF(AND(D107&gt;I107*0.97,D107&lt;I107*1.03),"○","×")</f>
        <v>○</v>
      </c>
      <c r="M107" s="114" t="str">
        <f>IF(AND(E107&gt;I107*0.97,E107&lt;I107*1.03),"○","×")</f>
        <v>×</v>
      </c>
      <c r="N107" s="114" t="str">
        <f>IF(AND(F107&gt;I107*0.97,F107&lt;I107*1.03),"○","×")</f>
        <v>○</v>
      </c>
      <c r="O107" s="114" t="str">
        <f>IF(AND(G107&gt;I107*0.97,G107&lt;I107*1.03),"○","×")</f>
        <v>×</v>
      </c>
      <c r="P107" s="114" t="str">
        <f>IF(AND(H107&gt;I107*0.97,H107&lt;I107*1.03),"○","×")</f>
        <v>×</v>
      </c>
      <c r="Q107" s="153" t="str">
        <f>IF(COUNTIF(L107:P107,"○")=5,"同程度","―")</f>
        <v>―</v>
      </c>
      <c r="R107" s="145" t="str">
        <f t="shared" si="14"/>
        <v>↓</v>
      </c>
      <c r="S107" s="114" t="str">
        <f t="shared" si="14"/>
        <v>↑</v>
      </c>
      <c r="T107" s="114" t="str">
        <f t="shared" si="14"/>
        <v>↑</v>
      </c>
      <c r="U107" s="114" t="str">
        <f t="shared" si="14"/>
        <v>↓</v>
      </c>
      <c r="V107" s="114" t="str">
        <f>R107&amp;S107&amp;T107&amp;U107</f>
        <v>↓↑↑↓</v>
      </c>
      <c r="W107" s="157" t="str" cm="1">
        <f t="array" ref="W107">INDEX($AL$2:$AL$82,MATCH(V107,$AK$2:$AK$82,0),0)</f>
        <v>年度により増減</v>
      </c>
      <c r="X107" s="155" t="str">
        <f>IF(F107-D107&gt;0,"↑",IF(F107-D107&lt;0,"↓","－"))</f>
        <v>↓</v>
      </c>
      <c r="Y107" s="156" t="str">
        <f>IF(V107="↓↑↓↓",IF(X107="↓","減少傾向","×"),"判定外")</f>
        <v>判定外</v>
      </c>
      <c r="Z107" s="157" t="str">
        <f>IF(V107="↑↓↑↑",IF(X107="↑","増加傾向","×"),"判定外")</f>
        <v>判定外</v>
      </c>
      <c r="AA107" s="158" t="str">
        <f>IF(G107-E107&gt;0,"↑",IF(G107-E107&lt;0,"↓","－"))</f>
        <v>↑</v>
      </c>
      <c r="AB107" s="156" t="str">
        <f>IF(V107="↓↓↑↓",IF(AA107="↓","減少傾向","×"),"判定外")</f>
        <v>判定外</v>
      </c>
      <c r="AC107" s="157" t="str">
        <f>IF(V107="↑↑↓↑",IF(AA107="↑","増加傾向","×"),"判定外")</f>
        <v>判定外</v>
      </c>
      <c r="AD107" s="160" t="s">
        <v>421</v>
      </c>
      <c r="AE107" s="196"/>
    </row>
    <row r="108" spans="2:31" ht="14.25" thickBot="1" x14ac:dyDescent="0.2">
      <c r="B108" s="194"/>
      <c r="C108" s="150" t="s">
        <v>317</v>
      </c>
      <c r="D108" s="161">
        <f>ROUND(D106/D107,3)</f>
        <v>0.222</v>
      </c>
      <c r="E108" s="161">
        <f>ROUND(E106/E107,3)</f>
        <v>0.23</v>
      </c>
      <c r="F108" s="161">
        <f>ROUND(F106/F107,3)</f>
        <v>0.246</v>
      </c>
      <c r="G108" s="161">
        <f>ROUND(G106/G107,3)</f>
        <v>0.24</v>
      </c>
      <c r="H108" s="161">
        <f>ROUND(H106/H107,3)</f>
        <v>0.24299999999999999</v>
      </c>
      <c r="I108" s="162">
        <f>AVERAGE(D108:H108)</f>
        <v>0.23620000000000002</v>
      </c>
      <c r="J108" s="163">
        <f>I108-0.03</f>
        <v>0.20620000000000002</v>
      </c>
      <c r="K108" s="163">
        <f>I108+0.03</f>
        <v>0.26619999999999999</v>
      </c>
      <c r="L108" s="128" t="str">
        <f>IF(AND(D108&gt;I108-0.03,D108&lt;I108+0.03),"○","×")</f>
        <v>○</v>
      </c>
      <c r="M108" s="128" t="str">
        <f>IF(AND(E108&gt;I108-0.03,E108&lt;I108+0.03),"○","×")</f>
        <v>○</v>
      </c>
      <c r="N108" s="128" t="str">
        <f>IF(AND(F108&gt;I108-0.03,F108&lt;I108+0.03),"○","×")</f>
        <v>○</v>
      </c>
      <c r="O108" s="128" t="str">
        <f>IF(AND(G108&gt;I108-0.03,G108&lt;I108+0.03),"○","×")</f>
        <v>○</v>
      </c>
      <c r="P108" s="128" t="str">
        <f>IF(AND(H108&gt;I108-0.03,H108&lt;I108+0.03),"○","×")</f>
        <v>○</v>
      </c>
      <c r="Q108" s="164" t="str">
        <f>IF(COUNTIF(L108:P108,"○")=5,"同程度","―")</f>
        <v>同程度</v>
      </c>
      <c r="R108" s="165" t="str">
        <f t="shared" si="14"/>
        <v>↑</v>
      </c>
      <c r="S108" s="128" t="str">
        <f t="shared" si="14"/>
        <v>↑</v>
      </c>
      <c r="T108" s="128" t="str">
        <f t="shared" si="14"/>
        <v>↓</v>
      </c>
      <c r="U108" s="128" t="str">
        <f t="shared" si="14"/>
        <v>↑</v>
      </c>
      <c r="V108" s="128" t="str">
        <f>R108&amp;S108&amp;T108&amp;U108</f>
        <v>↑↑↓↑</v>
      </c>
      <c r="W108" s="169" t="str" cm="1">
        <f t="array" ref="W108">INDEX($AL$2:$AL$82,MATCH(V108,$AK$2:$AK$82,0),0)</f>
        <v>年度により増減</v>
      </c>
      <c r="X108" s="167" t="str">
        <f>IF(F108-D108&gt;0,"↑",IF(F108-D108&lt;0,"↓","－"))</f>
        <v>↑</v>
      </c>
      <c r="Y108" s="168" t="str">
        <f>IF(V108="↓↑↓↓",IF(X108="↓","減少傾向","×"),"判定外")</f>
        <v>判定外</v>
      </c>
      <c r="Z108" s="169" t="str">
        <f>IF(V108="↑↓↑↑",IF(X108="↑","増加傾向","×"),"判定外")</f>
        <v>判定外</v>
      </c>
      <c r="AA108" s="170" t="str">
        <f>IF(G108-E108&gt;0,"↑",IF(G108-E108&lt;0,"↓","－"))</f>
        <v>↑</v>
      </c>
      <c r="AB108" s="168" t="str">
        <f>IF(V108="↓↓↑↓",IF(AA108="↓","減少傾向","×"),"判定外")</f>
        <v>判定外</v>
      </c>
      <c r="AC108" s="169" t="str">
        <f>IF(V108="↑↑↓↑",IF(AA108="↑","増加傾向","×"),"判定外")</f>
        <v>増加傾向</v>
      </c>
      <c r="AD108" s="171" t="s">
        <v>332</v>
      </c>
      <c r="AE108" s="196"/>
    </row>
    <row r="109" spans="2:31" x14ac:dyDescent="0.15">
      <c r="B109" s="194"/>
      <c r="C109" s="150" t="s">
        <v>322</v>
      </c>
      <c r="D109" s="40">
        <f>COUNTIFS('3-2.2019'!B12:B97,"G",'3-2.2019'!D12:D97,"&lt;&gt;")</f>
        <v>25</v>
      </c>
      <c r="E109" s="40">
        <f>COUNTIFS('3-2.2020'!B12:B97,"G",'3-2.2020'!D12:D97,"&lt;&gt;")</f>
        <v>25</v>
      </c>
      <c r="F109" s="40">
        <f>COUNTIFS('3-2.2021'!B12:B97,"G",'3-2.2021'!D12:D97,"&lt;&gt;")</f>
        <v>25</v>
      </c>
      <c r="G109" s="40">
        <f>COUNTIFS('3-2.2022'!B12:B97,"G",'3-2.2022'!D12:D97,"&lt;&gt;")</f>
        <v>25</v>
      </c>
      <c r="H109" s="40">
        <f>COUNTIFS('3-2.2023'!B12:B97,"G",'3-2.2023'!D12:D97,"&lt;&gt;")</f>
        <v>25</v>
      </c>
      <c r="I109" s="197"/>
      <c r="J109" s="197"/>
      <c r="K109" s="197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7"/>
      <c r="X109" s="198"/>
      <c r="Y109" s="197"/>
      <c r="Z109" s="197"/>
      <c r="AA109" s="198"/>
      <c r="AB109" s="197"/>
      <c r="AC109" s="197"/>
      <c r="AD109" s="200"/>
      <c r="AE109" s="196"/>
    </row>
    <row r="110" spans="2:31" ht="14.25" thickBot="1" x14ac:dyDescent="0.2">
      <c r="B110" s="201"/>
      <c r="C110" s="202"/>
      <c r="D110" s="290"/>
      <c r="E110" s="290"/>
      <c r="F110" s="290"/>
      <c r="G110" s="290"/>
      <c r="H110" s="290"/>
      <c r="I110" s="203"/>
      <c r="J110" s="203"/>
      <c r="K110" s="203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3"/>
      <c r="X110" s="204"/>
      <c r="Y110" s="203"/>
      <c r="Z110" s="203"/>
      <c r="AA110" s="204"/>
      <c r="AB110" s="203"/>
      <c r="AC110" s="203"/>
      <c r="AD110" s="205"/>
      <c r="AE110" s="206"/>
    </row>
    <row r="111" spans="2:31" ht="14.25" thickBot="1" x14ac:dyDescent="0.2">
      <c r="D111" s="4"/>
      <c r="E111" s="4"/>
      <c r="F111" s="4"/>
      <c r="G111" s="4"/>
      <c r="H111" s="4"/>
    </row>
    <row r="112" spans="2:31" ht="14.25" thickBot="1" x14ac:dyDescent="0.2">
      <c r="B112" s="188" t="s">
        <v>512</v>
      </c>
      <c r="C112" s="189"/>
      <c r="D112" s="288"/>
      <c r="E112" s="288"/>
      <c r="F112" s="288"/>
      <c r="G112" s="288"/>
      <c r="H112" s="288"/>
      <c r="I112" s="190"/>
      <c r="J112" s="190"/>
      <c r="K112" s="190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0"/>
      <c r="X112" s="191"/>
      <c r="Y112" s="190"/>
      <c r="Z112" s="190"/>
      <c r="AA112" s="191"/>
      <c r="AB112" s="190"/>
      <c r="AC112" s="190"/>
      <c r="AD112" s="192"/>
      <c r="AE112" s="193"/>
    </row>
    <row r="113" spans="2:39" ht="13.5" customHeight="1" x14ac:dyDescent="0.15">
      <c r="B113" s="194"/>
      <c r="C113" s="195"/>
      <c r="D113" s="289"/>
      <c r="E113" s="289"/>
      <c r="F113" s="289"/>
      <c r="G113" s="289"/>
      <c r="H113" s="289"/>
      <c r="I113" s="325" t="s">
        <v>336</v>
      </c>
      <c r="J113" s="326"/>
      <c r="K113" s="326"/>
      <c r="L113" s="327"/>
      <c r="M113" s="327"/>
      <c r="N113" s="327"/>
      <c r="O113" s="327"/>
      <c r="P113" s="327"/>
      <c r="Q113" s="328" t="s">
        <v>334</v>
      </c>
      <c r="R113" s="325" t="s">
        <v>337</v>
      </c>
      <c r="S113" s="327"/>
      <c r="T113" s="327"/>
      <c r="U113" s="327"/>
      <c r="V113" s="330" t="s">
        <v>335</v>
      </c>
      <c r="W113" s="331"/>
      <c r="X113" s="319" t="s">
        <v>436</v>
      </c>
      <c r="Y113" s="323" t="s">
        <v>440</v>
      </c>
      <c r="Z113" s="324"/>
      <c r="AA113" s="321" t="s">
        <v>437</v>
      </c>
      <c r="AB113" s="323" t="s">
        <v>441</v>
      </c>
      <c r="AC113" s="324"/>
      <c r="AD113" s="343" t="s">
        <v>424</v>
      </c>
      <c r="AE113" s="207"/>
      <c r="AK113" s="184"/>
      <c r="AL113" s="184"/>
      <c r="AM113" s="184"/>
    </row>
    <row r="114" spans="2:39" s="184" customFormat="1" x14ac:dyDescent="0.15">
      <c r="B114" s="208"/>
      <c r="C114" s="209" t="s">
        <v>305</v>
      </c>
      <c r="D114" s="280" t="str">
        <f ca="1">Q1</f>
        <v>R1</v>
      </c>
      <c r="E114" s="280" t="str">
        <f ca="1">R1</f>
        <v>R2</v>
      </c>
      <c r="F114" s="280" t="str">
        <f ca="1">S1</f>
        <v>R3</v>
      </c>
      <c r="G114" s="280" t="str">
        <f ca="1">T1</f>
        <v>R4</v>
      </c>
      <c r="H114" s="280" t="str">
        <f ca="1">U1</f>
        <v>R5</v>
      </c>
      <c r="I114" s="143" t="s">
        <v>333</v>
      </c>
      <c r="J114" s="144">
        <v>-0.03</v>
      </c>
      <c r="K114" s="144">
        <v>0.03</v>
      </c>
      <c r="L114" s="280" t="str">
        <f ca="1">Q1</f>
        <v>R1</v>
      </c>
      <c r="M114" s="280" t="str">
        <f ca="1">R1</f>
        <v>R2</v>
      </c>
      <c r="N114" s="280" t="str">
        <f ca="1">S1</f>
        <v>R3</v>
      </c>
      <c r="O114" s="280" t="str">
        <f ca="1">T1</f>
        <v>R4</v>
      </c>
      <c r="P114" s="280" t="str">
        <f ca="1">U1</f>
        <v>R5</v>
      </c>
      <c r="Q114" s="329"/>
      <c r="R114" s="145" t="s">
        <v>430</v>
      </c>
      <c r="S114" s="114" t="s">
        <v>431</v>
      </c>
      <c r="T114" s="114" t="s">
        <v>432</v>
      </c>
      <c r="U114" s="114" t="s">
        <v>433</v>
      </c>
      <c r="V114" s="332"/>
      <c r="W114" s="333"/>
      <c r="X114" s="320"/>
      <c r="Y114" s="146" t="s">
        <v>442</v>
      </c>
      <c r="Z114" s="147" t="s">
        <v>443</v>
      </c>
      <c r="AA114" s="322"/>
      <c r="AB114" s="148" t="s">
        <v>444</v>
      </c>
      <c r="AC114" s="149" t="s">
        <v>445</v>
      </c>
      <c r="AD114" s="344"/>
      <c r="AE114" s="196"/>
      <c r="AH114" s="109"/>
      <c r="AK114" s="109"/>
      <c r="AL114" s="109"/>
      <c r="AM114" s="109"/>
    </row>
    <row r="115" spans="2:39" x14ac:dyDescent="0.15">
      <c r="B115" s="194"/>
      <c r="C115" s="150" t="s">
        <v>267</v>
      </c>
      <c r="D115" s="260">
        <f ca="1">SUMIF('3.経年データ（専攻単位）'!A:A,D114,'3.経年データ（専攻単位）'!B:B)</f>
        <v>4</v>
      </c>
      <c r="E115" s="260">
        <f ca="1">SUMIF('3.経年データ（専攻単位）'!A:A,E114,'3.経年データ（専攻単位）'!B:B)</f>
        <v>9</v>
      </c>
      <c r="F115" s="260">
        <f ca="1">SUMIF('3.経年データ（専攻単位）'!A:A,F114,'3.経年データ（専攻単位）'!B:B)</f>
        <v>4</v>
      </c>
      <c r="G115" s="260">
        <f ca="1">SUMIF('3.経年データ（専攻単位）'!A:A,G114,'3.経年データ（専攻単位）'!B:B)</f>
        <v>12</v>
      </c>
      <c r="H115" s="260">
        <f ca="1">SUMIF('3.経年データ（専攻単位）'!A:A,H114,'3.経年データ（専攻単位）'!B:B)</f>
        <v>14</v>
      </c>
      <c r="I115" s="151">
        <f ca="1">AVERAGE(D115:H115)</f>
        <v>8.6</v>
      </c>
      <c r="J115" s="152">
        <f ca="1">I115*0.97</f>
        <v>8.3419999999999987</v>
      </c>
      <c r="K115" s="152">
        <f ca="1">I115*1.03</f>
        <v>8.8580000000000005</v>
      </c>
      <c r="L115" s="114" t="str">
        <f ca="1">IF(AND(D115&gt;I115*0.97,D115&lt;I115*1.03),"○","×")</f>
        <v>×</v>
      </c>
      <c r="M115" s="114" t="str">
        <f ca="1">IF(AND(E115&gt;I115*0.97,E115&lt;I115*1.03),"○","×")</f>
        <v>×</v>
      </c>
      <c r="N115" s="114" t="str">
        <f ca="1">IF(AND(F115&gt;I115*0.97,F115&lt;I115*1.03),"○","×")</f>
        <v>×</v>
      </c>
      <c r="O115" s="114" t="str">
        <f ca="1">IF(AND(G115&gt;I115*0.97,G115&lt;I115*1.03),"○","×")</f>
        <v>×</v>
      </c>
      <c r="P115" s="114" t="str">
        <f ca="1">IF(AND(H115&gt;I115*0.97,H115&lt;I115*1.03),"○","×")</f>
        <v>×</v>
      </c>
      <c r="Q115" s="153" t="str">
        <f ca="1">IF(COUNTIF(L115:P115,"○")=5,"同程度","―")</f>
        <v>―</v>
      </c>
      <c r="R115" s="145" t="str">
        <f t="shared" ref="R115:U118" ca="1" si="15">IF(E115-D115&gt;0,"↑",IF(E115-D115&lt;0,"↓","－"))</f>
        <v>↑</v>
      </c>
      <c r="S115" s="114" t="str">
        <f t="shared" ca="1" si="15"/>
        <v>↓</v>
      </c>
      <c r="T115" s="114" t="str">
        <f t="shared" ca="1" si="15"/>
        <v>↑</v>
      </c>
      <c r="U115" s="114" t="str">
        <f t="shared" ca="1" si="15"/>
        <v>↑</v>
      </c>
      <c r="V115" s="114" t="str">
        <f ca="1">R115&amp;S115&amp;T115&amp;U115</f>
        <v>↑↓↑↑</v>
      </c>
      <c r="W115" s="157" t="str" cm="1">
        <f t="array" aca="1" ref="W115" ca="1">INDEX($AL$2:$AL$82,MATCH(V115,$AK$2:$AK$82,0),0)</f>
        <v>年度により増減</v>
      </c>
      <c r="X115" s="155" t="str">
        <f ca="1">IF(F115-D115&gt;0,"↑",IF(F115-D115&lt;0,"↓","－"))</f>
        <v>－</v>
      </c>
      <c r="Y115" s="156" t="str">
        <f ca="1">IF(V115="↓↑↓↓",IF(X115="↓","減少傾向","×"),"判定外")</f>
        <v>判定外</v>
      </c>
      <c r="Z115" s="157" t="str">
        <f ca="1">IF(V115="↑↓↑↑",IF(X115="↑","増加傾向","×"),"判定外")</f>
        <v>×</v>
      </c>
      <c r="AA115" s="158" t="str">
        <f ca="1">IF(G115-E115&gt;0,"↑",IF(G115-E115&lt;0,"↓","－"))</f>
        <v>↑</v>
      </c>
      <c r="AB115" s="156" t="str">
        <f ca="1">IF(V115="↓↓↑↓",IF(AA115="↓","減少傾向","×"),"判定外")</f>
        <v>判定外</v>
      </c>
      <c r="AC115" s="157" t="str">
        <f ca="1">IF(V115="↑↑↓↑",IF(AA115="↑","増加傾向","×"),"判定外")</f>
        <v>判定外</v>
      </c>
      <c r="AD115" s="159"/>
      <c r="AE115" s="196"/>
    </row>
    <row r="116" spans="2:39" x14ac:dyDescent="0.15">
      <c r="B116" s="194"/>
      <c r="C116" s="150" t="s">
        <v>268</v>
      </c>
      <c r="D116" s="287">
        <f ca="1">SUMIF('3.経年データ（専攻単位）'!A:A,D114,'3.経年データ（専攻単位）'!C:C)</f>
        <v>6</v>
      </c>
      <c r="E116" s="287">
        <f ca="1">SUMIF('3.経年データ（専攻単位）'!A:A,E114,'3.経年データ（専攻単位）'!C:C)</f>
        <v>6</v>
      </c>
      <c r="F116" s="287">
        <f ca="1">SUMIF('3.経年データ（専攻単位）'!A:A,F114,'3.経年データ（専攻単位）'!C:C)</f>
        <v>6</v>
      </c>
      <c r="G116" s="287">
        <f ca="1">SUMIF('3.経年データ（専攻単位）'!A:A,G114,'3.経年データ（専攻単位）'!C:C)</f>
        <v>9</v>
      </c>
      <c r="H116" s="287">
        <f ca="1">SUMIF('3.経年データ（専攻単位）'!A:A,H114,'3.経年データ（専攻単位）'!C:C)</f>
        <v>4</v>
      </c>
      <c r="I116" s="151">
        <f ca="1">AVERAGE(D116:H116)</f>
        <v>6.2</v>
      </c>
      <c r="J116" s="152">
        <f ca="1">I116*0.97</f>
        <v>6.0140000000000002</v>
      </c>
      <c r="K116" s="152">
        <f ca="1">I116*1.03</f>
        <v>6.3860000000000001</v>
      </c>
      <c r="L116" s="114" t="str">
        <f ca="1">IF(AND(D116&gt;I116*0.97,D116&lt;I116*1.03),"○","×")</f>
        <v>×</v>
      </c>
      <c r="M116" s="114" t="str">
        <f ca="1">IF(AND(E116&gt;I116*0.97,E116&lt;I116*1.03),"○","×")</f>
        <v>×</v>
      </c>
      <c r="N116" s="114" t="str">
        <f ca="1">IF(AND(F116&gt;I116*0.97,F116&lt;I116*1.03),"○","×")</f>
        <v>×</v>
      </c>
      <c r="O116" s="114" t="str">
        <f ca="1">IF(AND(G116&gt;I116*0.97,G116&lt;I116*1.03),"○","×")</f>
        <v>×</v>
      </c>
      <c r="P116" s="114" t="str">
        <f ca="1">IF(AND(H116&gt;I116*0.97,H116&lt;I116*1.03),"○","×")</f>
        <v>×</v>
      </c>
      <c r="Q116" s="153" t="str">
        <f ca="1">IF(COUNTIF(L116:P116,"○")=5,"同程度","―")</f>
        <v>―</v>
      </c>
      <c r="R116" s="145" t="str">
        <f t="shared" ca="1" si="15"/>
        <v>－</v>
      </c>
      <c r="S116" s="114" t="str">
        <f t="shared" ca="1" si="15"/>
        <v>－</v>
      </c>
      <c r="T116" s="114" t="str">
        <f t="shared" ca="1" si="15"/>
        <v>↑</v>
      </c>
      <c r="U116" s="114" t="str">
        <f t="shared" ca="1" si="15"/>
        <v>↓</v>
      </c>
      <c r="V116" s="114" t="str">
        <f ca="1">R116&amp;S116&amp;T116&amp;U116</f>
        <v>－－↑↓</v>
      </c>
      <c r="W116" s="157" t="str" cm="1">
        <f t="array" aca="1" ref="W116" ca="1">INDEX($AL$2:$AL$82,MATCH(V116,$AK$2:$AK$82,0),0)</f>
        <v>年度により増減</v>
      </c>
      <c r="X116" s="155" t="str">
        <f ca="1">IF(F116-D116&gt;0,"↑",IF(F116-D116&lt;0,"↓","－"))</f>
        <v>－</v>
      </c>
      <c r="Y116" s="156" t="str">
        <f ca="1">IF(V116="↓↑↓↓",IF(X116="↓","減少傾向","×"),"判定外")</f>
        <v>判定外</v>
      </c>
      <c r="Z116" s="157" t="str">
        <f ca="1">IF(V116="↑↓↑↑",IF(X116="↑","増加傾向","×"),"判定外")</f>
        <v>判定外</v>
      </c>
      <c r="AA116" s="158" t="str">
        <f ca="1">IF(G116-E116&gt;0,"↑",IF(G116-E116&lt;0,"↓","－"))</f>
        <v>↑</v>
      </c>
      <c r="AB116" s="156" t="str">
        <f ca="1">IF(V116="↓↓↑↓",IF(AA116="↓","減少傾向","×"),"判定外")</f>
        <v>判定外</v>
      </c>
      <c r="AC116" s="157" t="str">
        <f ca="1">IF(V116="↑↑↓↑",IF(AA116="↑","増加傾向","×"),"判定外")</f>
        <v>判定外</v>
      </c>
      <c r="AD116" s="159"/>
      <c r="AE116" s="196"/>
    </row>
    <row r="117" spans="2:39" x14ac:dyDescent="0.15">
      <c r="B117" s="194"/>
      <c r="C117" s="150" t="s">
        <v>316</v>
      </c>
      <c r="D117" s="260">
        <f ca="1">SUM(D115:D116)</f>
        <v>10</v>
      </c>
      <c r="E117" s="260">
        <f ca="1">SUM(E115:E116)</f>
        <v>15</v>
      </c>
      <c r="F117" s="260">
        <f ca="1">SUM(F115:F116)</f>
        <v>10</v>
      </c>
      <c r="G117" s="260">
        <f ca="1">SUM(G115:G116)</f>
        <v>21</v>
      </c>
      <c r="H117" s="260">
        <f ca="1">SUM(H115:H116)</f>
        <v>18</v>
      </c>
      <c r="I117" s="151">
        <f ca="1">AVERAGE(D117:H117)</f>
        <v>14.8</v>
      </c>
      <c r="J117" s="152">
        <f ca="1">I117*0.97</f>
        <v>14.356</v>
      </c>
      <c r="K117" s="152">
        <f ca="1">I117*1.03</f>
        <v>15.244000000000002</v>
      </c>
      <c r="L117" s="114" t="str">
        <f ca="1">IF(AND(D117&gt;I117*0.97,D117&lt;I117*1.03),"○","×")</f>
        <v>×</v>
      </c>
      <c r="M117" s="114" t="str">
        <f ca="1">IF(AND(E117&gt;I117*0.97,E117&lt;I117*1.03),"○","×")</f>
        <v>○</v>
      </c>
      <c r="N117" s="114" t="str">
        <f ca="1">IF(AND(F117&gt;I117*0.97,F117&lt;I117*1.03),"○","×")</f>
        <v>×</v>
      </c>
      <c r="O117" s="114" t="str">
        <f ca="1">IF(AND(G117&gt;I117*0.97,G117&lt;I117*1.03),"○","×")</f>
        <v>×</v>
      </c>
      <c r="P117" s="114" t="str">
        <f ca="1">IF(AND(H117&gt;I117*0.97,H117&lt;I117*1.03),"○","×")</f>
        <v>×</v>
      </c>
      <c r="Q117" s="153" t="str">
        <f ca="1">IF(COUNTIF(L117:P117,"○")=5,"同程度","―")</f>
        <v>―</v>
      </c>
      <c r="R117" s="145" t="str">
        <f t="shared" ca="1" si="15"/>
        <v>↑</v>
      </c>
      <c r="S117" s="114" t="str">
        <f t="shared" ca="1" si="15"/>
        <v>↓</v>
      </c>
      <c r="T117" s="114" t="str">
        <f t="shared" ca="1" si="15"/>
        <v>↑</v>
      </c>
      <c r="U117" s="114" t="str">
        <f t="shared" ca="1" si="15"/>
        <v>↓</v>
      </c>
      <c r="V117" s="114" t="str">
        <f ca="1">R117&amp;S117&amp;T117&amp;U117</f>
        <v>↑↓↑↓</v>
      </c>
      <c r="W117" s="157" t="str" cm="1">
        <f t="array" aca="1" ref="W117" ca="1">INDEX($AL$2:$AL$82,MATCH(V117,$AK$2:$AK$82,0),0)</f>
        <v>隔年で増減</v>
      </c>
      <c r="X117" s="155" t="str">
        <f ca="1">IF(F117-D117&gt;0,"↑",IF(F117-D117&lt;0,"↓","－"))</f>
        <v>－</v>
      </c>
      <c r="Y117" s="156" t="str">
        <f ca="1">IF(V117="↓↑↓↓",IF(X117="↓","減少傾向","×"),"判定外")</f>
        <v>判定外</v>
      </c>
      <c r="Z117" s="157" t="str">
        <f ca="1">IF(V117="↑↓↑↑",IF(X117="↑","増加傾向","×"),"判定外")</f>
        <v>判定外</v>
      </c>
      <c r="AA117" s="158" t="str">
        <f ca="1">IF(G117-E117&gt;0,"↑",IF(G117-E117&lt;0,"↓","－"))</f>
        <v>↑</v>
      </c>
      <c r="AB117" s="156" t="str">
        <f ca="1">IF(V117="↓↓↑↓",IF(AA117="↓","減少傾向","×"),"判定外")</f>
        <v>判定外</v>
      </c>
      <c r="AC117" s="157" t="str">
        <f ca="1">IF(V117="↑↑↓↑",IF(AA117="↑","増加傾向","×"),"判定外")</f>
        <v>判定外</v>
      </c>
      <c r="AD117" s="160" t="s">
        <v>298</v>
      </c>
      <c r="AE117" s="196"/>
    </row>
    <row r="118" spans="2:39" ht="27.75" thickBot="1" x14ac:dyDescent="0.2">
      <c r="B118" s="194"/>
      <c r="C118" s="186" t="s">
        <v>318</v>
      </c>
      <c r="D118" s="161">
        <f ca="1">ROUND(D116/D117,3)</f>
        <v>0.6</v>
      </c>
      <c r="E118" s="161">
        <f ca="1">ROUND(E116/E117,3)</f>
        <v>0.4</v>
      </c>
      <c r="F118" s="161">
        <f ca="1">ROUND(F116/F117,3)</f>
        <v>0.6</v>
      </c>
      <c r="G118" s="161">
        <f ca="1">ROUND(G116/G117,3)</f>
        <v>0.42899999999999999</v>
      </c>
      <c r="H118" s="161">
        <f ca="1">ROUND(H116/H117,3)</f>
        <v>0.222</v>
      </c>
      <c r="I118" s="162">
        <f ca="1">AVERAGE(D118:H118)</f>
        <v>0.45019999999999999</v>
      </c>
      <c r="J118" s="163">
        <f ca="1">I118-0.03</f>
        <v>0.42020000000000002</v>
      </c>
      <c r="K118" s="163">
        <f ca="1">I118+0.03</f>
        <v>0.48019999999999996</v>
      </c>
      <c r="L118" s="128" t="str">
        <f ca="1">IF(AND(D118&gt;I118-0.03,D118&lt;I118+0.03),"○","×")</f>
        <v>×</v>
      </c>
      <c r="M118" s="128" t="str">
        <f ca="1">IF(AND(E118&gt;I118-0.03,E118&lt;I118+0.03),"○","×")</f>
        <v>×</v>
      </c>
      <c r="N118" s="128" t="str">
        <f ca="1">IF(AND(F118&gt;I118-0.03,F118&lt;I118+0.03),"○","×")</f>
        <v>×</v>
      </c>
      <c r="O118" s="128" t="str">
        <f ca="1">IF(AND(G118&gt;I118-0.03,G118&lt;I118+0.03),"○","×")</f>
        <v>○</v>
      </c>
      <c r="P118" s="128" t="str">
        <f ca="1">IF(AND(H118&gt;I118-0.03,H118&lt;I118+0.03),"○","×")</f>
        <v>×</v>
      </c>
      <c r="Q118" s="164" t="str">
        <f ca="1">IF(COUNTIF(L118:P118,"○")=5,"同程度","―")</f>
        <v>―</v>
      </c>
      <c r="R118" s="165" t="str">
        <f t="shared" ca="1" si="15"/>
        <v>↓</v>
      </c>
      <c r="S118" s="128" t="str">
        <f t="shared" ca="1" si="15"/>
        <v>↑</v>
      </c>
      <c r="T118" s="128" t="str">
        <f t="shared" ca="1" si="15"/>
        <v>↓</v>
      </c>
      <c r="U118" s="128" t="str">
        <f t="shared" ca="1" si="15"/>
        <v>↓</v>
      </c>
      <c r="V118" s="128" t="str">
        <f ca="1">R118&amp;S118&amp;T118&amp;U118</f>
        <v>↓↑↓↓</v>
      </c>
      <c r="W118" s="169" t="str" cm="1">
        <f t="array" aca="1" ref="W118" ca="1">INDEX($AL$2:$AL$82,MATCH(V118,$AK$2:$AK$82,0),0)</f>
        <v>年度により増減</v>
      </c>
      <c r="X118" s="167" t="str">
        <f ca="1">IF(F118-D118&gt;0,"↑",IF(F118-D118&lt;0,"↓","－"))</f>
        <v>－</v>
      </c>
      <c r="Y118" s="168" t="str">
        <f ca="1">IF(V118="↓↑↓↓",IF(X118="↓","減少傾向","×"),"判定外")</f>
        <v>×</v>
      </c>
      <c r="Z118" s="169" t="str">
        <f ca="1">IF(V118="↑↓↑↑",IF(X118="↑","増加傾向","×"),"判定外")</f>
        <v>判定外</v>
      </c>
      <c r="AA118" s="170" t="str">
        <f ca="1">IF(G118-E118&gt;0,"↑",IF(G118-E118&lt;0,"↓","－"))</f>
        <v>↑</v>
      </c>
      <c r="AB118" s="168" t="str">
        <f ca="1">IF(V118="↓↓↑↓",IF(AA118="↓","減少傾向","×"),"判定外")</f>
        <v>判定外</v>
      </c>
      <c r="AC118" s="169" t="str">
        <f ca="1">IF(V118="↑↑↓↑",IF(AA118="↑","増加傾向","×"),"判定外")</f>
        <v>判定外</v>
      </c>
      <c r="AD118" s="171" t="s">
        <v>421</v>
      </c>
      <c r="AE118" s="196"/>
    </row>
    <row r="119" spans="2:39" ht="14.25" thickBot="1" x14ac:dyDescent="0.2">
      <c r="B119" s="194"/>
      <c r="C119" s="195"/>
      <c r="D119" s="289"/>
      <c r="E119" s="289"/>
      <c r="F119" s="289"/>
      <c r="G119" s="289"/>
      <c r="H119" s="289"/>
      <c r="I119" s="197"/>
      <c r="J119" s="197"/>
      <c r="K119" s="197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7"/>
      <c r="X119" s="198"/>
      <c r="Y119" s="197"/>
      <c r="Z119" s="197"/>
      <c r="AA119" s="198"/>
      <c r="AB119" s="197"/>
      <c r="AC119" s="197"/>
      <c r="AD119" s="200"/>
      <c r="AE119" s="196"/>
    </row>
    <row r="120" spans="2:39" ht="13.5" customHeight="1" x14ac:dyDescent="0.15">
      <c r="B120" s="194"/>
      <c r="C120" s="195"/>
      <c r="D120" s="289"/>
      <c r="E120" s="289"/>
      <c r="F120" s="289"/>
      <c r="G120" s="289"/>
      <c r="H120" s="289"/>
      <c r="I120" s="338" t="s">
        <v>504</v>
      </c>
      <c r="J120" s="339"/>
      <c r="K120" s="339"/>
      <c r="L120" s="340"/>
      <c r="M120" s="340"/>
      <c r="N120" s="340"/>
      <c r="O120" s="340"/>
      <c r="P120" s="340"/>
      <c r="Q120" s="328" t="s">
        <v>334</v>
      </c>
      <c r="R120" s="325" t="s">
        <v>337</v>
      </c>
      <c r="S120" s="327"/>
      <c r="T120" s="327"/>
      <c r="U120" s="327"/>
      <c r="V120" s="330" t="s">
        <v>335</v>
      </c>
      <c r="W120" s="331"/>
      <c r="X120" s="319" t="s">
        <v>436</v>
      </c>
      <c r="Y120" s="323" t="s">
        <v>440</v>
      </c>
      <c r="Z120" s="324"/>
      <c r="AA120" s="321" t="s">
        <v>437</v>
      </c>
      <c r="AB120" s="323" t="s">
        <v>441</v>
      </c>
      <c r="AC120" s="324"/>
      <c r="AD120" s="343" t="s">
        <v>424</v>
      </c>
      <c r="AE120" s="196"/>
    </row>
    <row r="121" spans="2:39" x14ac:dyDescent="0.15">
      <c r="B121" s="194"/>
      <c r="C121" s="186" t="s">
        <v>306</v>
      </c>
      <c r="D121" s="280" t="str">
        <f ca="1">D82</f>
        <v>R1</v>
      </c>
      <c r="E121" s="280" t="str">
        <f ca="1">E82</f>
        <v>R2</v>
      </c>
      <c r="F121" s="280" t="str">
        <f ca="1">F82</f>
        <v>R3</v>
      </c>
      <c r="G121" s="280" t="str">
        <f ca="1">G82</f>
        <v>R4</v>
      </c>
      <c r="H121" s="280" t="str">
        <f ca="1">H82</f>
        <v>R5</v>
      </c>
      <c r="I121" s="266" t="s">
        <v>505</v>
      </c>
      <c r="J121" s="267">
        <v>-0.03</v>
      </c>
      <c r="K121" s="267">
        <v>0.03</v>
      </c>
      <c r="L121" s="280" t="str">
        <f ca="1">Q1</f>
        <v>R1</v>
      </c>
      <c r="M121" s="280" t="str">
        <f ca="1">R1</f>
        <v>R2</v>
      </c>
      <c r="N121" s="280" t="str">
        <f ca="1">S1</f>
        <v>R3</v>
      </c>
      <c r="O121" s="280" t="str">
        <f ca="1">T1</f>
        <v>R4</v>
      </c>
      <c r="P121" s="280" t="str">
        <f ca="1">U1</f>
        <v>R5</v>
      </c>
      <c r="Q121" s="329"/>
      <c r="R121" s="145" t="s">
        <v>430</v>
      </c>
      <c r="S121" s="114" t="s">
        <v>431</v>
      </c>
      <c r="T121" s="114" t="s">
        <v>432</v>
      </c>
      <c r="U121" s="114" t="s">
        <v>433</v>
      </c>
      <c r="V121" s="332"/>
      <c r="W121" s="333"/>
      <c r="X121" s="320"/>
      <c r="Y121" s="146" t="s">
        <v>442</v>
      </c>
      <c r="Z121" s="147" t="s">
        <v>443</v>
      </c>
      <c r="AA121" s="322"/>
      <c r="AB121" s="148" t="s">
        <v>444</v>
      </c>
      <c r="AC121" s="149" t="s">
        <v>445</v>
      </c>
      <c r="AD121" s="344"/>
      <c r="AE121" s="196"/>
    </row>
    <row r="122" spans="2:39" x14ac:dyDescent="0.15">
      <c r="B122" s="194"/>
      <c r="C122" s="150" t="s">
        <v>267</v>
      </c>
      <c r="D122" s="260">
        <f ca="1">SUMIF('3.経年データ（専攻単位）'!A:A,D114,'3.経年データ（専攻単位）'!D:D)</f>
        <v>5</v>
      </c>
      <c r="E122" s="260">
        <f ca="1">SUMIF('3.経年データ（専攻単位）'!A:A,E114,'3.経年データ（専攻単位）'!D:D)</f>
        <v>7</v>
      </c>
      <c r="F122" s="260">
        <f ca="1">SUMIF('3.経年データ（専攻単位）'!A:A,F114,'3.経年データ（専攻単位）'!D:D)</f>
        <v>6</v>
      </c>
      <c r="G122" s="260"/>
      <c r="H122" s="260"/>
      <c r="I122" s="151">
        <f ca="1">AVERAGE(D122:H122)</f>
        <v>6</v>
      </c>
      <c r="J122" s="152">
        <f ca="1">I122*0.97</f>
        <v>5.82</v>
      </c>
      <c r="K122" s="152">
        <f ca="1">I122*1.03</f>
        <v>6.18</v>
      </c>
      <c r="L122" s="114" t="str">
        <f ca="1">IF(AND(D122&gt;I122*0.97,D122&lt;I122*1.03),"○","×")</f>
        <v>×</v>
      </c>
      <c r="M122" s="114" t="str">
        <f ca="1">IF(AND(E122&gt;I122*0.97,E122&lt;I122*1.03),"○","×")</f>
        <v>×</v>
      </c>
      <c r="N122" s="114" t="str">
        <f ca="1">IF(AND(F122&gt;I122*0.97,F122&lt;I122*1.03),"○","×")</f>
        <v>○</v>
      </c>
      <c r="O122" s="114" t="str">
        <f ca="1">IF(AND(G122&gt;I122*0.97,G122&lt;I122*1.03),"○","×")</f>
        <v>×</v>
      </c>
      <c r="P122" s="114" t="str">
        <f ca="1">IF(AND(H122&gt;I122*0.97,H122&lt;I122*1.03),"○","×")</f>
        <v>×</v>
      </c>
      <c r="Q122" s="153" t="str">
        <f ca="1">IF(COUNTIF(L122:P122,"○")=5,"同程度","―")</f>
        <v>―</v>
      </c>
      <c r="R122" s="145" t="str">
        <f t="shared" ref="R122:U125" ca="1" si="16">IF(E122-D122&gt;0,"↑",IF(E122-D122&lt;0,"↓","－"))</f>
        <v>↑</v>
      </c>
      <c r="S122" s="114" t="str">
        <f t="shared" ca="1" si="16"/>
        <v>↓</v>
      </c>
      <c r="T122" s="114" t="str">
        <f t="shared" ca="1" si="16"/>
        <v>↓</v>
      </c>
      <c r="U122" s="114" t="str">
        <f t="shared" si="16"/>
        <v>－</v>
      </c>
      <c r="V122" s="114" t="str">
        <f ca="1">R122&amp;S122&amp;T122&amp;U122</f>
        <v>↑↓↓－</v>
      </c>
      <c r="W122" s="157" t="str" cm="1">
        <f t="array" aca="1" ref="W122" ca="1">INDEX($AL$2:$AL$82,MATCH(V122,$AK$2:$AK$82,0),0)</f>
        <v>減少傾向⤵</v>
      </c>
      <c r="X122" s="155" t="str">
        <f ca="1">IF(F122-D122&gt;0,"↑",IF(F122-D122&lt;0,"↓","－"))</f>
        <v>↑</v>
      </c>
      <c r="Y122" s="156" t="str">
        <f ca="1">IF(V122="↓↑↓↓",IF(X122="↓","減少傾向","×"),"判定外")</f>
        <v>判定外</v>
      </c>
      <c r="Z122" s="157" t="str">
        <f ca="1">IF(V122="↑↓↑↑",IF(X122="↑","増加傾向","×"),"判定外")</f>
        <v>判定外</v>
      </c>
      <c r="AA122" s="158" t="str">
        <f ca="1">IF(G122-E122&gt;0,"↑",IF(G122-E122&lt;0,"↓","－"))</f>
        <v>↓</v>
      </c>
      <c r="AB122" s="156" t="str">
        <f ca="1">IF(V122="↓↓↑↓",IF(AA122="↓","減少傾向","×"),"判定外")</f>
        <v>判定外</v>
      </c>
      <c r="AC122" s="157" t="str">
        <f ca="1">IF(V122="↑↑↓↑",IF(AA122="↑","増加傾向","×"),"判定外")</f>
        <v>判定外</v>
      </c>
      <c r="AD122" s="159"/>
      <c r="AE122" s="196"/>
    </row>
    <row r="123" spans="2:39" x14ac:dyDescent="0.15">
      <c r="B123" s="194"/>
      <c r="C123" s="150" t="s">
        <v>268</v>
      </c>
      <c r="D123" s="287">
        <f ca="1">SUMIF('3.経年データ（専攻単位）'!A:A,D114,'3.経年データ（専攻単位）'!E:E)</f>
        <v>2</v>
      </c>
      <c r="E123" s="287">
        <f ca="1">SUMIF('3.経年データ（専攻単位）'!A:A,E114,'3.経年データ（専攻単位）'!E:E)</f>
        <v>3</v>
      </c>
      <c r="F123" s="287">
        <f ca="1">SUMIF('3.経年データ（専攻単位）'!A:A,F114,'3.経年データ（専攻単位）'!E:E)</f>
        <v>11</v>
      </c>
      <c r="G123" s="287"/>
      <c r="H123" s="287"/>
      <c r="I123" s="151">
        <f ca="1">AVERAGE(D123:H123)</f>
        <v>5.333333333333333</v>
      </c>
      <c r="J123" s="152">
        <f ca="1">I123*0.97</f>
        <v>5.1733333333333329</v>
      </c>
      <c r="K123" s="152">
        <f ca="1">I123*1.03</f>
        <v>5.4933333333333332</v>
      </c>
      <c r="L123" s="114" t="str">
        <f ca="1">IF(AND(D123&gt;I123*0.97,D123&lt;I123*1.03),"○","×")</f>
        <v>×</v>
      </c>
      <c r="M123" s="114" t="str">
        <f ca="1">IF(AND(E123&gt;I123*0.97,E123&lt;I123*1.03),"○","×")</f>
        <v>×</v>
      </c>
      <c r="N123" s="114" t="str">
        <f ca="1">IF(AND(F123&gt;I123*0.97,F123&lt;I123*1.03),"○","×")</f>
        <v>×</v>
      </c>
      <c r="O123" s="114" t="str">
        <f ca="1">IF(AND(G123&gt;I123*0.97,G123&lt;I123*1.03),"○","×")</f>
        <v>×</v>
      </c>
      <c r="P123" s="114" t="str">
        <f ca="1">IF(AND(H123&gt;I123*0.97,H123&lt;I123*1.03),"○","×")</f>
        <v>×</v>
      </c>
      <c r="Q123" s="153" t="str">
        <f ca="1">IF(COUNTIF(L123:P123,"○")=5,"同程度","―")</f>
        <v>―</v>
      </c>
      <c r="R123" s="145" t="str">
        <f t="shared" ca="1" si="16"/>
        <v>↑</v>
      </c>
      <c r="S123" s="114" t="str">
        <f t="shared" ca="1" si="16"/>
        <v>↑</v>
      </c>
      <c r="T123" s="114" t="str">
        <f t="shared" ca="1" si="16"/>
        <v>↓</v>
      </c>
      <c r="U123" s="114" t="str">
        <f t="shared" si="16"/>
        <v>－</v>
      </c>
      <c r="V123" s="114" t="str">
        <f ca="1">R123&amp;S123&amp;T123&amp;U123</f>
        <v>↑↑↓－</v>
      </c>
      <c r="W123" s="157" t="str" cm="1">
        <f t="array" aca="1" ref="W123" ca="1">INDEX($AL$2:$AL$82,MATCH(V123,$AK$2:$AK$82,0),0)</f>
        <v>年度により増減</v>
      </c>
      <c r="X123" s="155" t="str">
        <f ca="1">IF(F123-D123&gt;0,"↑",IF(F123-D123&lt;0,"↓","－"))</f>
        <v>↑</v>
      </c>
      <c r="Y123" s="156" t="str">
        <f ca="1">IF(V123="↓↑↓↓",IF(X123="↓","減少傾向","×"),"判定外")</f>
        <v>判定外</v>
      </c>
      <c r="Z123" s="157" t="str">
        <f ca="1">IF(V123="↑↓↑↑",IF(X123="↑","増加傾向","×"),"判定外")</f>
        <v>判定外</v>
      </c>
      <c r="AA123" s="158" t="str">
        <f ca="1">IF(G123-E123&gt;0,"↑",IF(G123-E123&lt;0,"↓","－"))</f>
        <v>↓</v>
      </c>
      <c r="AB123" s="156" t="str">
        <f ca="1">IF(V123="↓↓↑↓",IF(AA123="↓","減少傾向","×"),"判定外")</f>
        <v>判定外</v>
      </c>
      <c r="AC123" s="157" t="str">
        <f ca="1">IF(V123="↑↑↓↑",IF(AA123="↑","増加傾向","×"),"判定外")</f>
        <v>判定外</v>
      </c>
      <c r="AD123" s="159"/>
      <c r="AE123" s="196"/>
    </row>
    <row r="124" spans="2:39" x14ac:dyDescent="0.15">
      <c r="B124" s="194"/>
      <c r="C124" s="150" t="s">
        <v>316</v>
      </c>
      <c r="D124" s="260">
        <f ca="1">SUM(D122:D123)</f>
        <v>7</v>
      </c>
      <c r="E124" s="260">
        <f ca="1">SUM(E122:E123)</f>
        <v>10</v>
      </c>
      <c r="F124" s="260">
        <f ca="1">SUM(F122:F123)</f>
        <v>17</v>
      </c>
      <c r="G124" s="260"/>
      <c r="H124" s="260"/>
      <c r="I124" s="151">
        <f ca="1">AVERAGE(D124:H124)</f>
        <v>11.333333333333334</v>
      </c>
      <c r="J124" s="152">
        <f ca="1">I124*0.97</f>
        <v>10.993333333333334</v>
      </c>
      <c r="K124" s="152">
        <f ca="1">I124*1.03</f>
        <v>11.673333333333334</v>
      </c>
      <c r="L124" s="114" t="str">
        <f ca="1">IF(AND(D124&gt;I124*0.97,D124&lt;I124*1.03),"○","×")</f>
        <v>×</v>
      </c>
      <c r="M124" s="114" t="str">
        <f ca="1">IF(AND(E124&gt;I124*0.97,E124&lt;I124*1.03),"○","×")</f>
        <v>×</v>
      </c>
      <c r="N124" s="114" t="str">
        <f ca="1">IF(AND(F124&gt;I124*0.97,F124&lt;I124*1.03),"○","×")</f>
        <v>×</v>
      </c>
      <c r="O124" s="114" t="str">
        <f ca="1">IF(AND(G124&gt;I124*0.97,G124&lt;I124*1.03),"○","×")</f>
        <v>×</v>
      </c>
      <c r="P124" s="114" t="str">
        <f ca="1">IF(AND(H124&gt;I124*0.97,H124&lt;I124*1.03),"○","×")</f>
        <v>×</v>
      </c>
      <c r="Q124" s="153" t="str">
        <f ca="1">IF(COUNTIF(L124:P124,"○")=5,"同程度","―")</f>
        <v>―</v>
      </c>
      <c r="R124" s="145" t="str">
        <f t="shared" ca="1" si="16"/>
        <v>↑</v>
      </c>
      <c r="S124" s="114" t="str">
        <f t="shared" ca="1" si="16"/>
        <v>↑</v>
      </c>
      <c r="T124" s="114" t="str">
        <f t="shared" ca="1" si="16"/>
        <v>↓</v>
      </c>
      <c r="U124" s="114" t="str">
        <f t="shared" si="16"/>
        <v>－</v>
      </c>
      <c r="V124" s="114" t="str">
        <f ca="1">R124&amp;S124&amp;T124&amp;U124</f>
        <v>↑↑↓－</v>
      </c>
      <c r="W124" s="157" t="str" cm="1">
        <f t="array" aca="1" ref="W124" ca="1">INDEX($AL$2:$AL$82,MATCH(V124,$AK$2:$AK$82,0),0)</f>
        <v>年度により増減</v>
      </c>
      <c r="X124" s="155" t="str">
        <f ca="1">IF(F124-D124&gt;0,"↑",IF(F124-D124&lt;0,"↓","－"))</f>
        <v>↑</v>
      </c>
      <c r="Y124" s="156" t="str">
        <f ca="1">IF(V124="↓↑↓↓",IF(X124="↓","減少傾向","×"),"判定外")</f>
        <v>判定外</v>
      </c>
      <c r="Z124" s="157" t="str">
        <f ca="1">IF(V124="↑↓↑↑",IF(X124="↑","増加傾向","×"),"判定外")</f>
        <v>判定外</v>
      </c>
      <c r="AA124" s="158" t="str">
        <f ca="1">IF(G124-E124&gt;0,"↑",IF(G124-E124&lt;0,"↓","－"))</f>
        <v>↓</v>
      </c>
      <c r="AB124" s="156" t="str">
        <f ca="1">IF(V124="↓↓↑↓",IF(AA124="↓","減少傾向","×"),"判定外")</f>
        <v>判定外</v>
      </c>
      <c r="AC124" s="157" t="str">
        <f ca="1">IF(V124="↑↑↓↑",IF(AA124="↑","増加傾向","×"),"判定外")</f>
        <v>判定外</v>
      </c>
      <c r="AD124" s="160" t="s">
        <v>321</v>
      </c>
      <c r="AE124" s="196"/>
    </row>
    <row r="125" spans="2:39" ht="27.75" thickBot="1" x14ac:dyDescent="0.2">
      <c r="B125" s="194"/>
      <c r="C125" s="186" t="s">
        <v>318</v>
      </c>
      <c r="D125" s="161">
        <f ca="1">ROUND(D123/D124,3)</f>
        <v>0.28599999999999998</v>
      </c>
      <c r="E125" s="161">
        <f ca="1">ROUND(E123/E124,3)</f>
        <v>0.3</v>
      </c>
      <c r="F125" s="161">
        <f ca="1">ROUND(F123/F124,3)</f>
        <v>0.64700000000000002</v>
      </c>
      <c r="G125" s="161"/>
      <c r="H125" s="161"/>
      <c r="I125" s="162">
        <f ca="1">AVERAGE(D125:H125)</f>
        <v>0.41100000000000003</v>
      </c>
      <c r="J125" s="163">
        <f ca="1">I125-0.03</f>
        <v>0.38100000000000001</v>
      </c>
      <c r="K125" s="163">
        <f ca="1">I125+0.03</f>
        <v>0.44100000000000006</v>
      </c>
      <c r="L125" s="128" t="str">
        <f ca="1">IF(AND(D125&gt;I125-0.03,D125&lt;I125+0.03),"○","×")</f>
        <v>×</v>
      </c>
      <c r="M125" s="128" t="str">
        <f ca="1">IF(AND(E125&gt;I125-0.03,E125&lt;I125+0.03),"○","×")</f>
        <v>×</v>
      </c>
      <c r="N125" s="128" t="str">
        <f ca="1">IF(AND(F125&gt;I125-0.03,F125&lt;I125+0.03),"○","×")</f>
        <v>×</v>
      </c>
      <c r="O125" s="128" t="str">
        <f ca="1">IF(AND(G125&gt;I125-0.03,G125&lt;I125+0.03),"○","×")</f>
        <v>×</v>
      </c>
      <c r="P125" s="128" t="str">
        <f ca="1">IF(AND(H125&gt;I125-0.03,H125&lt;I125+0.03),"○","×")</f>
        <v>×</v>
      </c>
      <c r="Q125" s="164" t="str">
        <f ca="1">IF(COUNTIF(L125:P125,"○")=5,"同程度","―")</f>
        <v>―</v>
      </c>
      <c r="R125" s="165" t="str">
        <f t="shared" ca="1" si="16"/>
        <v>↑</v>
      </c>
      <c r="S125" s="128" t="str">
        <f t="shared" ca="1" si="16"/>
        <v>↑</v>
      </c>
      <c r="T125" s="128" t="str">
        <f t="shared" ca="1" si="16"/>
        <v>↓</v>
      </c>
      <c r="U125" s="128" t="str">
        <f t="shared" si="16"/>
        <v>－</v>
      </c>
      <c r="V125" s="128" t="str">
        <f ca="1">R125&amp;S125&amp;T125&amp;U125</f>
        <v>↑↑↓－</v>
      </c>
      <c r="W125" s="169" t="str" cm="1">
        <f t="array" aca="1" ref="W125" ca="1">INDEX($AL$2:$AL$82,MATCH(V125,$AK$2:$AK$82,0),0)</f>
        <v>年度により増減</v>
      </c>
      <c r="X125" s="167" t="str">
        <f ca="1">IF(F125-D125&gt;0,"↑",IF(F125-D125&lt;0,"↓","－"))</f>
        <v>↑</v>
      </c>
      <c r="Y125" s="168" t="str">
        <f ca="1">IF(V125="↓↑↓↓",IF(X125="↓","減少傾向","×"),"判定外")</f>
        <v>判定外</v>
      </c>
      <c r="Z125" s="169" t="str">
        <f ca="1">IF(V125="↑↓↑↑",IF(X125="↑","増加傾向","×"),"判定外")</f>
        <v>判定外</v>
      </c>
      <c r="AA125" s="170" t="str">
        <f ca="1">IF(G125-E125&gt;0,"↑",IF(G125-E125&lt;0,"↓","－"))</f>
        <v>↓</v>
      </c>
      <c r="AB125" s="168" t="str">
        <f ca="1">IF(V125="↓↓↑↓",IF(AA125="↓","減少傾向","×"),"判定外")</f>
        <v>判定外</v>
      </c>
      <c r="AC125" s="169" t="str">
        <f ca="1">IF(V125="↑↑↓↑",IF(AA125="↑","増加傾向","×"),"判定外")</f>
        <v>判定外</v>
      </c>
      <c r="AD125" s="171" t="s">
        <v>321</v>
      </c>
      <c r="AE125" s="196"/>
    </row>
    <row r="126" spans="2:39" ht="14.25" thickBot="1" x14ac:dyDescent="0.2">
      <c r="B126" s="194"/>
      <c r="C126" s="195"/>
      <c r="D126" s="289"/>
      <c r="E126" s="289"/>
      <c r="F126" s="289"/>
      <c r="G126" s="289"/>
      <c r="H126" s="289"/>
      <c r="I126" s="197"/>
      <c r="J126" s="197"/>
      <c r="K126" s="197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7"/>
      <c r="X126" s="198"/>
      <c r="Y126" s="197"/>
      <c r="Z126" s="197"/>
      <c r="AA126" s="198"/>
      <c r="AB126" s="197"/>
      <c r="AC126" s="197"/>
      <c r="AD126" s="200"/>
      <c r="AE126" s="196"/>
    </row>
    <row r="127" spans="2:39" ht="13.5" customHeight="1" x14ac:dyDescent="0.15">
      <c r="B127" s="194"/>
      <c r="C127" s="195"/>
      <c r="D127" s="289"/>
      <c r="E127" s="289"/>
      <c r="F127" s="289"/>
      <c r="G127" s="289"/>
      <c r="H127" s="289"/>
      <c r="I127" s="325" t="s">
        <v>336</v>
      </c>
      <c r="J127" s="326"/>
      <c r="K127" s="326"/>
      <c r="L127" s="327"/>
      <c r="M127" s="327"/>
      <c r="N127" s="327"/>
      <c r="O127" s="327"/>
      <c r="P127" s="327"/>
      <c r="Q127" s="328" t="s">
        <v>334</v>
      </c>
      <c r="R127" s="325" t="s">
        <v>337</v>
      </c>
      <c r="S127" s="327"/>
      <c r="T127" s="327"/>
      <c r="U127" s="327"/>
      <c r="V127" s="330" t="s">
        <v>335</v>
      </c>
      <c r="W127" s="331"/>
      <c r="X127" s="319" t="s">
        <v>436</v>
      </c>
      <c r="Y127" s="323" t="s">
        <v>440</v>
      </c>
      <c r="Z127" s="324"/>
      <c r="AA127" s="321" t="s">
        <v>437</v>
      </c>
      <c r="AB127" s="323" t="s">
        <v>441</v>
      </c>
      <c r="AC127" s="324"/>
      <c r="AD127" s="343" t="s">
        <v>424</v>
      </c>
      <c r="AE127" s="196"/>
    </row>
    <row r="128" spans="2:39" ht="27" x14ac:dyDescent="0.15">
      <c r="B128" s="194"/>
      <c r="C128" s="186" t="s">
        <v>307</v>
      </c>
      <c r="D128" s="280" t="str">
        <f ca="1">D82</f>
        <v>R1</v>
      </c>
      <c r="E128" s="280" t="str">
        <f ca="1">E82</f>
        <v>R2</v>
      </c>
      <c r="F128" s="280" t="str">
        <f ca="1">F82</f>
        <v>R3</v>
      </c>
      <c r="G128" s="280" t="str">
        <f ca="1">G82</f>
        <v>R4</v>
      </c>
      <c r="H128" s="280" t="str">
        <f ca="1">H82</f>
        <v>R5</v>
      </c>
      <c r="I128" s="143" t="s">
        <v>333</v>
      </c>
      <c r="J128" s="144">
        <v>-0.03</v>
      </c>
      <c r="K128" s="144">
        <v>0.03</v>
      </c>
      <c r="L128" s="280" t="str">
        <f ca="1">Q1</f>
        <v>R1</v>
      </c>
      <c r="M128" s="280" t="str">
        <f ca="1">R1</f>
        <v>R2</v>
      </c>
      <c r="N128" s="280" t="str">
        <f ca="1">S1</f>
        <v>R3</v>
      </c>
      <c r="O128" s="280" t="str">
        <f ca="1">T1</f>
        <v>R4</v>
      </c>
      <c r="P128" s="280" t="str">
        <f ca="1">U1</f>
        <v>R5</v>
      </c>
      <c r="Q128" s="329"/>
      <c r="R128" s="145" t="s">
        <v>430</v>
      </c>
      <c r="S128" s="114" t="s">
        <v>431</v>
      </c>
      <c r="T128" s="114" t="s">
        <v>432</v>
      </c>
      <c r="U128" s="114" t="s">
        <v>433</v>
      </c>
      <c r="V128" s="332"/>
      <c r="W128" s="333"/>
      <c r="X128" s="320"/>
      <c r="Y128" s="146" t="s">
        <v>442</v>
      </c>
      <c r="Z128" s="147" t="s">
        <v>443</v>
      </c>
      <c r="AA128" s="322"/>
      <c r="AB128" s="148" t="s">
        <v>444</v>
      </c>
      <c r="AC128" s="149" t="s">
        <v>445</v>
      </c>
      <c r="AD128" s="344"/>
      <c r="AE128" s="196"/>
    </row>
    <row r="129" spans="2:31" x14ac:dyDescent="0.15">
      <c r="B129" s="194"/>
      <c r="C129" s="150" t="s">
        <v>267</v>
      </c>
      <c r="D129" s="260">
        <f ca="1">SUMIF('3.経年データ（専攻単位）'!A:A,D114,'3.経年データ（専攻単位）'!F:F)</f>
        <v>50</v>
      </c>
      <c r="E129" s="260">
        <f ca="1">SUMIF('3.経年データ（専攻単位）'!A:A,E114,'3.経年データ（専攻単位）'!F:F)</f>
        <v>55</v>
      </c>
      <c r="F129" s="260">
        <f ca="1">SUMIF('3.経年データ（専攻単位）'!A:A,F114,'3.経年データ（専攻単位）'!F:F)</f>
        <v>57</v>
      </c>
      <c r="G129" s="260">
        <f ca="1">SUMIF('3.経年データ（専攻単位）'!A:A,G114,'3.経年データ（専攻単位）'!F:F)</f>
        <v>67</v>
      </c>
      <c r="H129" s="260">
        <f ca="1">SUMIF('3.経年データ（専攻単位）'!A:A,H114,'3.経年データ（専攻単位）'!F:F)</f>
        <v>65</v>
      </c>
      <c r="I129" s="151">
        <f ca="1">AVERAGE(D129:H129)</f>
        <v>58.8</v>
      </c>
      <c r="J129" s="152">
        <f ca="1">I129*0.97</f>
        <v>57.035999999999994</v>
      </c>
      <c r="K129" s="152">
        <f ca="1">I129*1.03</f>
        <v>60.564</v>
      </c>
      <c r="L129" s="114" t="str">
        <f ca="1">IF(AND(D129&gt;I129*0.97,D129&lt;I129*1.03),"○","×")</f>
        <v>×</v>
      </c>
      <c r="M129" s="114" t="str">
        <f ca="1">IF(AND(E129&gt;I129*0.97,E129&lt;I129*1.03),"○","×")</f>
        <v>×</v>
      </c>
      <c r="N129" s="114" t="str">
        <f ca="1">IF(AND(F129&gt;I129*0.97,F129&lt;I129*1.03),"○","×")</f>
        <v>×</v>
      </c>
      <c r="O129" s="114" t="str">
        <f ca="1">IF(AND(G129&gt;I129*0.97,G129&lt;I129*1.03),"○","×")</f>
        <v>×</v>
      </c>
      <c r="P129" s="114" t="str">
        <f ca="1">IF(AND(H129&gt;I129*0.97,H129&lt;I129*1.03),"○","×")</f>
        <v>×</v>
      </c>
      <c r="Q129" s="153" t="str">
        <f ca="1">IF(COUNTIF(L129:P129,"○")=5,"同程度","―")</f>
        <v>―</v>
      </c>
      <c r="R129" s="145" t="str">
        <f t="shared" ref="R129:U132" ca="1" si="17">IF(E129-D129&gt;0,"↑",IF(E129-D129&lt;0,"↓","－"))</f>
        <v>↑</v>
      </c>
      <c r="S129" s="114" t="str">
        <f t="shared" ca="1" si="17"/>
        <v>↑</v>
      </c>
      <c r="T129" s="114" t="str">
        <f t="shared" ca="1" si="17"/>
        <v>↑</v>
      </c>
      <c r="U129" s="114" t="str">
        <f t="shared" ca="1" si="17"/>
        <v>↓</v>
      </c>
      <c r="V129" s="114" t="str">
        <f ca="1">R129&amp;S129&amp;T129&amp;U129</f>
        <v>↑↑↑↓</v>
      </c>
      <c r="W129" s="157" t="str" cm="1">
        <f t="array" aca="1" ref="W129" ca="1">INDEX($AL$2:$AL$82,MATCH(V129,$AK$2:$AK$82,0),0)</f>
        <v>最新年度のみ減少</v>
      </c>
      <c r="X129" s="155" t="str">
        <f ca="1">IF(F129-D129&gt;0,"↑",IF(F129-D129&lt;0,"↓","－"))</f>
        <v>↑</v>
      </c>
      <c r="Y129" s="156" t="str">
        <f ca="1">IF(V129="↓↑↓↓",IF(X129="↓","減少傾向","×"),"判定外")</f>
        <v>判定外</v>
      </c>
      <c r="Z129" s="157" t="str">
        <f ca="1">IF(V129="↑↓↑↑",IF(X129="↑","増加傾向","×"),"判定外")</f>
        <v>判定外</v>
      </c>
      <c r="AA129" s="158" t="str">
        <f ca="1">IF(G129-E129&gt;0,"↑",IF(G129-E129&lt;0,"↓","－"))</f>
        <v>↑</v>
      </c>
      <c r="AB129" s="156" t="str">
        <f ca="1">IF(V129="↓↓↑↓",IF(AA129="↓","減少傾向","×"),"判定外")</f>
        <v>判定外</v>
      </c>
      <c r="AC129" s="157" t="str">
        <f ca="1">IF(V129="↑↑↓↑",IF(AA129="↑","増加傾向","×"),"判定外")</f>
        <v>判定外</v>
      </c>
      <c r="AD129" s="159"/>
      <c r="AE129" s="196"/>
    </row>
    <row r="130" spans="2:31" x14ac:dyDescent="0.15">
      <c r="B130" s="194"/>
      <c r="C130" s="150" t="s">
        <v>268</v>
      </c>
      <c r="D130" s="287">
        <f ca="1">SUMIF('3.経年データ（専攻単位）'!A:A,D114,'3.経年データ（専攻単位）'!G:G)</f>
        <v>17</v>
      </c>
      <c r="E130" s="287">
        <f ca="1">SUMIF('3.経年データ（専攻単位）'!A:A,E114,'3.経年データ（専攻単位）'!G:G)</f>
        <v>13</v>
      </c>
      <c r="F130" s="287">
        <f ca="1">SUMIF('3.経年データ（専攻単位）'!A:A,F114,'3.経年データ（専攻単位）'!G:G)</f>
        <v>14</v>
      </c>
      <c r="G130" s="287">
        <f ca="1">SUMIF('3.経年データ（専攻単位）'!A:A,G114,'3.経年データ（専攻単位）'!G:G)</f>
        <v>28</v>
      </c>
      <c r="H130" s="287">
        <f ca="1">SUMIF('3.経年データ（専攻単位）'!A:A,H114,'3.経年データ（専攻単位）'!G:G)</f>
        <v>15</v>
      </c>
      <c r="I130" s="151">
        <f ca="1">AVERAGE(D130:H130)</f>
        <v>17.399999999999999</v>
      </c>
      <c r="J130" s="152">
        <f ca="1">I130*0.97</f>
        <v>16.877999999999997</v>
      </c>
      <c r="K130" s="152">
        <f ca="1">I130*1.03</f>
        <v>17.922000000000001</v>
      </c>
      <c r="L130" s="114" t="str">
        <f ca="1">IF(AND(D130&gt;I130*0.97,D130&lt;I130*1.03),"○","×")</f>
        <v>○</v>
      </c>
      <c r="M130" s="114" t="str">
        <f ca="1">IF(AND(E130&gt;I130*0.97,E130&lt;I130*1.03),"○","×")</f>
        <v>×</v>
      </c>
      <c r="N130" s="114" t="str">
        <f ca="1">IF(AND(F130&gt;I130*0.97,F130&lt;I130*1.03),"○","×")</f>
        <v>×</v>
      </c>
      <c r="O130" s="114" t="str">
        <f ca="1">IF(AND(G130&gt;I130*0.97,G130&lt;I130*1.03),"○","×")</f>
        <v>×</v>
      </c>
      <c r="P130" s="114" t="str">
        <f ca="1">IF(AND(H130&gt;I130*0.97,H130&lt;I130*1.03),"○","×")</f>
        <v>×</v>
      </c>
      <c r="Q130" s="153" t="str">
        <f ca="1">IF(COUNTIF(L130:P130,"○")=5,"同程度","―")</f>
        <v>―</v>
      </c>
      <c r="R130" s="145" t="str">
        <f t="shared" ca="1" si="17"/>
        <v>↓</v>
      </c>
      <c r="S130" s="114" t="str">
        <f t="shared" ca="1" si="17"/>
        <v>↑</v>
      </c>
      <c r="T130" s="114" t="str">
        <f t="shared" ca="1" si="17"/>
        <v>↑</v>
      </c>
      <c r="U130" s="114" t="str">
        <f t="shared" ca="1" si="17"/>
        <v>↓</v>
      </c>
      <c r="V130" s="114" t="str">
        <f ca="1">R130&amp;S130&amp;T130&amp;U130</f>
        <v>↓↑↑↓</v>
      </c>
      <c r="W130" s="157" t="str" cm="1">
        <f t="array" aca="1" ref="W130" ca="1">INDEX($AL$2:$AL$82,MATCH(V130,$AK$2:$AK$82,0),0)</f>
        <v>年度により増減</v>
      </c>
      <c r="X130" s="155" t="str">
        <f ca="1">IF(F130-D130&gt;0,"↑",IF(F130-D130&lt;0,"↓","－"))</f>
        <v>↓</v>
      </c>
      <c r="Y130" s="156" t="str">
        <f ca="1">IF(V130="↓↑↓↓",IF(X130="↓","減少傾向","×"),"判定外")</f>
        <v>判定外</v>
      </c>
      <c r="Z130" s="157" t="str">
        <f ca="1">IF(V130="↑↓↑↑",IF(X130="↑","増加傾向","×"),"判定外")</f>
        <v>判定外</v>
      </c>
      <c r="AA130" s="158" t="str">
        <f ca="1">IF(G130-E130&gt;0,"↑",IF(G130-E130&lt;0,"↓","－"))</f>
        <v>↑</v>
      </c>
      <c r="AB130" s="156" t="str">
        <f ca="1">IF(V130="↓↓↑↓",IF(AA130="↓","減少傾向","×"),"判定外")</f>
        <v>判定外</v>
      </c>
      <c r="AC130" s="157" t="str">
        <f ca="1">IF(V130="↑↑↓↑",IF(AA130="↑","増加傾向","×"),"判定外")</f>
        <v>判定外</v>
      </c>
      <c r="AD130" s="159"/>
      <c r="AE130" s="196"/>
    </row>
    <row r="131" spans="2:31" x14ac:dyDescent="0.15">
      <c r="B131" s="194"/>
      <c r="C131" s="150" t="s">
        <v>316</v>
      </c>
      <c r="D131" s="260">
        <f ca="1">SUM(D129:D130)</f>
        <v>67</v>
      </c>
      <c r="E131" s="260">
        <f ca="1">SUM(E129:E130)</f>
        <v>68</v>
      </c>
      <c r="F131" s="260">
        <f ca="1">SUM(F129:F130)</f>
        <v>71</v>
      </c>
      <c r="G131" s="260">
        <f ca="1">SUM(G129:G130)</f>
        <v>95</v>
      </c>
      <c r="H131" s="260">
        <f ca="1">SUM(H129:H130)</f>
        <v>80</v>
      </c>
      <c r="I131" s="151">
        <f ca="1">AVERAGE(D131:H131)</f>
        <v>76.2</v>
      </c>
      <c r="J131" s="152">
        <f ca="1">I131*0.97</f>
        <v>73.914000000000001</v>
      </c>
      <c r="K131" s="152">
        <f ca="1">I131*1.03</f>
        <v>78.486000000000004</v>
      </c>
      <c r="L131" s="114" t="str">
        <f ca="1">IF(AND(D131&gt;I131*0.97,D131&lt;I131*1.03),"○","×")</f>
        <v>×</v>
      </c>
      <c r="M131" s="114" t="str">
        <f ca="1">IF(AND(E131&gt;I131*0.97,E131&lt;I131*1.03),"○","×")</f>
        <v>×</v>
      </c>
      <c r="N131" s="114" t="str">
        <f ca="1">IF(AND(F131&gt;I131*0.97,F131&lt;I131*1.03),"○","×")</f>
        <v>×</v>
      </c>
      <c r="O131" s="114" t="str">
        <f ca="1">IF(AND(G131&gt;I131*0.97,G131&lt;I131*1.03),"○","×")</f>
        <v>×</v>
      </c>
      <c r="P131" s="114" t="str">
        <f ca="1">IF(AND(H131&gt;I131*0.97,H131&lt;I131*1.03),"○","×")</f>
        <v>×</v>
      </c>
      <c r="Q131" s="153" t="str">
        <f ca="1">IF(COUNTIF(L131:P131,"○")=5,"同程度","―")</f>
        <v>―</v>
      </c>
      <c r="R131" s="145" t="str">
        <f t="shared" ca="1" si="17"/>
        <v>↑</v>
      </c>
      <c r="S131" s="114" t="str">
        <f t="shared" ca="1" si="17"/>
        <v>↑</v>
      </c>
      <c r="T131" s="114" t="str">
        <f t="shared" ca="1" si="17"/>
        <v>↑</v>
      </c>
      <c r="U131" s="114" t="str">
        <f t="shared" ca="1" si="17"/>
        <v>↓</v>
      </c>
      <c r="V131" s="114" t="str">
        <f ca="1">R131&amp;S131&amp;T131&amp;U131</f>
        <v>↑↑↑↓</v>
      </c>
      <c r="W131" s="157" t="str" cm="1">
        <f t="array" aca="1" ref="W131" ca="1">INDEX($AL$2:$AL$82,MATCH(V131,$AK$2:$AK$82,0),0)</f>
        <v>最新年度のみ減少</v>
      </c>
      <c r="X131" s="155" t="str">
        <f ca="1">IF(F131-D131&gt;0,"↑",IF(F131-D131&lt;0,"↓","－"))</f>
        <v>↑</v>
      </c>
      <c r="Y131" s="156" t="str">
        <f ca="1">IF(V131="↓↑↓↓",IF(X131="↓","減少傾向","×"),"判定外")</f>
        <v>判定外</v>
      </c>
      <c r="Z131" s="157" t="str">
        <f ca="1">IF(V131="↑↓↑↑",IF(X131="↑","増加傾向","×"),"判定外")</f>
        <v>判定外</v>
      </c>
      <c r="AA131" s="158" t="str">
        <f ca="1">IF(G131-E131&gt;0,"↑",IF(G131-E131&lt;0,"↓","－"))</f>
        <v>↑</v>
      </c>
      <c r="AB131" s="156" t="str">
        <f ca="1">IF(V131="↓↓↑↓",IF(AA131="↓","減少傾向","×"),"判定外")</f>
        <v>判定外</v>
      </c>
      <c r="AC131" s="157" t="str">
        <f ca="1">IF(V131="↑↑↓↑",IF(AA131="↑","増加傾向","×"),"判定外")</f>
        <v>判定外</v>
      </c>
      <c r="AD131" s="160" t="s">
        <v>508</v>
      </c>
      <c r="AE131" s="196"/>
    </row>
    <row r="132" spans="2:31" ht="27.75" thickBot="1" x14ac:dyDescent="0.2">
      <c r="B132" s="194"/>
      <c r="C132" s="186" t="s">
        <v>318</v>
      </c>
      <c r="D132" s="161">
        <f ca="1">ROUND(D130/D131,3)</f>
        <v>0.254</v>
      </c>
      <c r="E132" s="161">
        <f ca="1">ROUND(E130/E131,3)</f>
        <v>0.191</v>
      </c>
      <c r="F132" s="161">
        <f ca="1">ROUND(F130/F131,3)</f>
        <v>0.19700000000000001</v>
      </c>
      <c r="G132" s="161">
        <f ca="1">ROUND(G130/G131,3)</f>
        <v>0.29499999999999998</v>
      </c>
      <c r="H132" s="161">
        <f ca="1">ROUND(H130/H131,3)</f>
        <v>0.188</v>
      </c>
      <c r="I132" s="162">
        <f ca="1">AVERAGE(D132:H132)</f>
        <v>0.22500000000000001</v>
      </c>
      <c r="J132" s="163">
        <f ca="1">I132-0.03</f>
        <v>0.19500000000000001</v>
      </c>
      <c r="K132" s="163">
        <f ca="1">I132+0.03</f>
        <v>0.255</v>
      </c>
      <c r="L132" s="128" t="str">
        <f ca="1">IF(AND(D132&gt;I132-0.03,D132&lt;I132+0.03),"○","×")</f>
        <v>○</v>
      </c>
      <c r="M132" s="128" t="str">
        <f ca="1">IF(AND(E132&gt;I132-0.03,E132&lt;I132+0.03),"○","×")</f>
        <v>×</v>
      </c>
      <c r="N132" s="128" t="str">
        <f ca="1">IF(AND(F132&gt;I132-0.03,F132&lt;I132+0.03),"○","×")</f>
        <v>○</v>
      </c>
      <c r="O132" s="128" t="str">
        <f ca="1">IF(AND(G132&gt;I132-0.03,G132&lt;I132+0.03),"○","×")</f>
        <v>×</v>
      </c>
      <c r="P132" s="128" t="str">
        <f ca="1">IF(AND(H132&gt;I132-0.03,H132&lt;I132+0.03),"○","×")</f>
        <v>×</v>
      </c>
      <c r="Q132" s="164" t="str">
        <f ca="1">IF(COUNTIF(L132:P132,"○")=5,"同程度","―")</f>
        <v>―</v>
      </c>
      <c r="R132" s="165" t="str">
        <f t="shared" ca="1" si="17"/>
        <v>↓</v>
      </c>
      <c r="S132" s="128" t="str">
        <f t="shared" ca="1" si="17"/>
        <v>↑</v>
      </c>
      <c r="T132" s="128" t="str">
        <f t="shared" ca="1" si="17"/>
        <v>↑</v>
      </c>
      <c r="U132" s="128" t="str">
        <f t="shared" ca="1" si="17"/>
        <v>↓</v>
      </c>
      <c r="V132" s="128" t="str">
        <f ca="1">R132&amp;S132&amp;T132&amp;U132</f>
        <v>↓↑↑↓</v>
      </c>
      <c r="W132" s="169" t="str" cm="1">
        <f t="array" aca="1" ref="W132" ca="1">INDEX($AL$2:$AL$82,MATCH(V132,$AK$2:$AK$82,0),0)</f>
        <v>年度により増減</v>
      </c>
      <c r="X132" s="167" t="str">
        <f ca="1">IF(F132-D132&gt;0,"↑",IF(F132-D132&lt;0,"↓","－"))</f>
        <v>↓</v>
      </c>
      <c r="Y132" s="168" t="str">
        <f ca="1">IF(V132="↓↑↓↓",IF(X132="↓","減少傾向","×"),"判定外")</f>
        <v>判定外</v>
      </c>
      <c r="Z132" s="169" t="str">
        <f ca="1">IF(V132="↑↓↑↑",IF(X132="↑","増加傾向","×"),"判定外")</f>
        <v>判定外</v>
      </c>
      <c r="AA132" s="170" t="str">
        <f ca="1">IF(G132-E132&gt;0,"↑",IF(G132-E132&lt;0,"↓","－"))</f>
        <v>↑</v>
      </c>
      <c r="AB132" s="168" t="str">
        <f ca="1">IF(V132="↓↓↑↓",IF(AA132="↓","減少傾向","×"),"判定外")</f>
        <v>判定外</v>
      </c>
      <c r="AC132" s="169" t="str">
        <f ca="1">IF(V132="↑↑↓↑",IF(AA132="↑","増加傾向","×"),"判定外")</f>
        <v>判定外</v>
      </c>
      <c r="AD132" s="171" t="s">
        <v>421</v>
      </c>
      <c r="AE132" s="196"/>
    </row>
    <row r="133" spans="2:31" ht="14.25" thickBot="1" x14ac:dyDescent="0.2">
      <c r="B133" s="194"/>
      <c r="C133" s="195"/>
      <c r="D133" s="289"/>
      <c r="E133" s="289"/>
      <c r="F133" s="289"/>
      <c r="G133" s="289"/>
      <c r="H133" s="289"/>
      <c r="I133" s="197"/>
      <c r="J133" s="197"/>
      <c r="K133" s="197"/>
      <c r="L133" s="198"/>
      <c r="M133" s="198"/>
      <c r="N133" s="198"/>
      <c r="O133" s="198"/>
      <c r="P133" s="198"/>
      <c r="Q133" s="198"/>
      <c r="R133" s="198"/>
      <c r="S133" s="198"/>
      <c r="T133" s="198"/>
      <c r="U133" s="198"/>
      <c r="V133" s="198"/>
      <c r="W133" s="197"/>
      <c r="X133" s="198"/>
      <c r="Y133" s="197"/>
      <c r="Z133" s="197"/>
      <c r="AA133" s="198"/>
      <c r="AB133" s="197"/>
      <c r="AC133" s="197"/>
      <c r="AD133" s="200"/>
      <c r="AE133" s="196"/>
    </row>
    <row r="134" spans="2:31" ht="13.5" customHeight="1" x14ac:dyDescent="0.15">
      <c r="B134" s="194"/>
      <c r="C134" s="195"/>
      <c r="D134" s="289"/>
      <c r="E134" s="289"/>
      <c r="F134" s="289"/>
      <c r="G134" s="289"/>
      <c r="H134" s="289"/>
      <c r="I134" s="325" t="s">
        <v>336</v>
      </c>
      <c r="J134" s="326"/>
      <c r="K134" s="326"/>
      <c r="L134" s="327"/>
      <c r="M134" s="327"/>
      <c r="N134" s="327"/>
      <c r="O134" s="327"/>
      <c r="P134" s="327"/>
      <c r="Q134" s="328" t="s">
        <v>334</v>
      </c>
      <c r="R134" s="325" t="s">
        <v>337</v>
      </c>
      <c r="S134" s="327"/>
      <c r="T134" s="327"/>
      <c r="U134" s="327"/>
      <c r="V134" s="330" t="s">
        <v>335</v>
      </c>
      <c r="W134" s="331"/>
      <c r="X134" s="319" t="s">
        <v>436</v>
      </c>
      <c r="Y134" s="323" t="s">
        <v>440</v>
      </c>
      <c r="Z134" s="324"/>
      <c r="AA134" s="321" t="s">
        <v>437</v>
      </c>
      <c r="AB134" s="323" t="s">
        <v>441</v>
      </c>
      <c r="AC134" s="324"/>
      <c r="AD134" s="343" t="s">
        <v>424</v>
      </c>
      <c r="AE134" s="196"/>
    </row>
    <row r="135" spans="2:31" x14ac:dyDescent="0.15">
      <c r="B135" s="194"/>
      <c r="C135" s="186" t="s">
        <v>283</v>
      </c>
      <c r="D135" s="280" t="str">
        <f ca="1">D82</f>
        <v>R1</v>
      </c>
      <c r="E135" s="280" t="str">
        <f ca="1">E82</f>
        <v>R2</v>
      </c>
      <c r="F135" s="280" t="str">
        <f ca="1">F82</f>
        <v>R3</v>
      </c>
      <c r="G135" s="280" t="str">
        <f ca="1">G82</f>
        <v>R4</v>
      </c>
      <c r="H135" s="280" t="str">
        <f ca="1">H82</f>
        <v>R5</v>
      </c>
      <c r="I135" s="143" t="s">
        <v>333</v>
      </c>
      <c r="J135" s="144">
        <v>-0.03</v>
      </c>
      <c r="K135" s="144">
        <v>0.03</v>
      </c>
      <c r="L135" s="280" t="str">
        <f ca="1">Q1</f>
        <v>R1</v>
      </c>
      <c r="M135" s="280" t="str">
        <f ca="1">R1</f>
        <v>R2</v>
      </c>
      <c r="N135" s="280" t="str">
        <f ca="1">S1</f>
        <v>R3</v>
      </c>
      <c r="O135" s="280" t="str">
        <f ca="1">T1</f>
        <v>R4</v>
      </c>
      <c r="P135" s="280" t="str">
        <f ca="1">U1</f>
        <v>R5</v>
      </c>
      <c r="Q135" s="329"/>
      <c r="R135" s="145" t="s">
        <v>430</v>
      </c>
      <c r="S135" s="114" t="s">
        <v>431</v>
      </c>
      <c r="T135" s="114" t="s">
        <v>432</v>
      </c>
      <c r="U135" s="114" t="s">
        <v>433</v>
      </c>
      <c r="V135" s="332"/>
      <c r="W135" s="333"/>
      <c r="X135" s="320"/>
      <c r="Y135" s="146" t="s">
        <v>442</v>
      </c>
      <c r="Z135" s="147" t="s">
        <v>443</v>
      </c>
      <c r="AA135" s="322"/>
      <c r="AB135" s="148" t="s">
        <v>444</v>
      </c>
      <c r="AC135" s="149" t="s">
        <v>445</v>
      </c>
      <c r="AD135" s="344"/>
      <c r="AE135" s="196"/>
    </row>
    <row r="136" spans="2:31" x14ac:dyDescent="0.15">
      <c r="B136" s="194"/>
      <c r="C136" s="150" t="s">
        <v>267</v>
      </c>
      <c r="D136" s="260">
        <f ca="1">SUMIF('3.経年データ（専攻単位）'!A:A,D114,'3.経年データ（専攻単位）'!H:H)</f>
        <v>10</v>
      </c>
      <c r="E136" s="260">
        <f ca="1">SUMIF('3.経年データ（専攻単位）'!A:A,E114,'3.経年データ（専攻単位）'!H:H)</f>
        <v>9</v>
      </c>
      <c r="F136" s="260">
        <f ca="1">SUMIF('3.経年データ（専攻単位）'!A:A,F114,'3.経年データ（専攻単位）'!H:H)</f>
        <v>10</v>
      </c>
      <c r="G136" s="260">
        <f ca="1">SUMIF('3.経年データ（専攻単位）'!A:A,G114,'3.経年データ（専攻単位）'!H:H)</f>
        <v>11</v>
      </c>
      <c r="H136" s="260">
        <f ca="1">SUMIF('3.経年データ（専攻単位）'!A:A,H114,'3.経年データ（専攻単位）'!H:H)</f>
        <v>3</v>
      </c>
      <c r="I136" s="151">
        <f ca="1">AVERAGE(D136:H136)</f>
        <v>8.6</v>
      </c>
      <c r="J136" s="152">
        <f ca="1">I136*0.97</f>
        <v>8.3419999999999987</v>
      </c>
      <c r="K136" s="152">
        <f ca="1">I136*1.03</f>
        <v>8.8580000000000005</v>
      </c>
      <c r="L136" s="114" t="str">
        <f ca="1">IF(AND(D136&gt;I136*0.97,D136&lt;I136*1.03),"○","×")</f>
        <v>×</v>
      </c>
      <c r="M136" s="114" t="str">
        <f ca="1">IF(AND(E136&gt;I136*0.97,E136&lt;I136*1.03),"○","×")</f>
        <v>×</v>
      </c>
      <c r="N136" s="114" t="str">
        <f ca="1">IF(AND(F136&gt;I136*0.97,F136&lt;I136*1.03),"○","×")</f>
        <v>×</v>
      </c>
      <c r="O136" s="114" t="str">
        <f ca="1">IF(AND(G136&gt;I136*0.97,G136&lt;I136*1.03),"○","×")</f>
        <v>×</v>
      </c>
      <c r="P136" s="114" t="str">
        <f ca="1">IF(AND(H136&gt;I136*0.97,H136&lt;I136*1.03),"○","×")</f>
        <v>×</v>
      </c>
      <c r="Q136" s="153" t="str">
        <f ca="1">IF(COUNTIF(L136:P136,"○")=5,"同程度","―")</f>
        <v>―</v>
      </c>
      <c r="R136" s="145" t="str">
        <f t="shared" ref="R136:U139" ca="1" si="18">IF(E136-D136&gt;0,"↑",IF(E136-D136&lt;0,"↓","－"))</f>
        <v>↓</v>
      </c>
      <c r="S136" s="114" t="str">
        <f t="shared" ca="1" si="18"/>
        <v>↑</v>
      </c>
      <c r="T136" s="114" t="str">
        <f t="shared" ca="1" si="18"/>
        <v>↑</v>
      </c>
      <c r="U136" s="114" t="str">
        <f t="shared" ca="1" si="18"/>
        <v>↓</v>
      </c>
      <c r="V136" s="114" t="str">
        <f ca="1">R136&amp;S136&amp;T136&amp;U136</f>
        <v>↓↑↑↓</v>
      </c>
      <c r="W136" s="157" t="str" cm="1">
        <f t="array" aca="1" ref="W136" ca="1">INDEX($AL$2:$AL$82,MATCH(V136,$AK$2:$AK$82,0),0)</f>
        <v>年度により増減</v>
      </c>
      <c r="X136" s="155" t="str">
        <f ca="1">IF(F136-D136&gt;0,"↑",IF(F136-D136&lt;0,"↓","－"))</f>
        <v>－</v>
      </c>
      <c r="Y136" s="156" t="str">
        <f ca="1">IF(V136="↓↑↓↓",IF(X136="↓","減少傾向","×"),"判定外")</f>
        <v>判定外</v>
      </c>
      <c r="Z136" s="157" t="str">
        <f ca="1">IF(V136="↑↓↑↑",IF(X136="↑","増加傾向","×"),"判定外")</f>
        <v>判定外</v>
      </c>
      <c r="AA136" s="158" t="str">
        <f ca="1">IF(G136-E136&gt;0,"↑",IF(G136-E136&lt;0,"↓","－"))</f>
        <v>↑</v>
      </c>
      <c r="AB136" s="156" t="str">
        <f ca="1">IF(V136="↓↓↑↓",IF(AA136="↓","減少傾向","×"),"判定外")</f>
        <v>判定外</v>
      </c>
      <c r="AC136" s="157" t="str">
        <f ca="1">IF(V136="↑↑↓↑",IF(AA136="↑","増加傾向","×"),"判定外")</f>
        <v>判定外</v>
      </c>
      <c r="AD136" s="159"/>
      <c r="AE136" s="196"/>
    </row>
    <row r="137" spans="2:31" x14ac:dyDescent="0.15">
      <c r="B137" s="194"/>
      <c r="C137" s="150" t="s">
        <v>268</v>
      </c>
      <c r="D137" s="287">
        <f ca="1">SUMIF('3.経年データ（専攻単位）'!A:A,D114,'3.経年データ（専攻単位）'!I:I)</f>
        <v>2</v>
      </c>
      <c r="E137" s="287">
        <f ca="1">SUMIF('3.経年データ（専攻単位）'!A:A,E114,'3.経年データ（専攻単位）'!I:I)</f>
        <v>4</v>
      </c>
      <c r="F137" s="287">
        <f ca="1">SUMIF('3.経年データ（専攻単位）'!A:A,F114,'3.経年データ（専攻単位）'!I:I)</f>
        <v>5</v>
      </c>
      <c r="G137" s="287">
        <f ca="1">SUMIF('3.経年データ（専攻単位）'!A:A,G114,'3.経年データ（専攻単位）'!I:I)</f>
        <v>6</v>
      </c>
      <c r="H137" s="287">
        <f ca="1">SUMIF('3.経年データ（専攻単位）'!A:A,H114,'3.経年データ（専攻単位）'!I:I)</f>
        <v>2</v>
      </c>
      <c r="I137" s="151">
        <f ca="1">AVERAGE(D137:H137)</f>
        <v>3.8</v>
      </c>
      <c r="J137" s="152">
        <f ca="1">I137*0.97</f>
        <v>3.6859999999999999</v>
      </c>
      <c r="K137" s="152">
        <f ca="1">I137*1.03</f>
        <v>3.9139999999999997</v>
      </c>
      <c r="L137" s="114" t="str">
        <f ca="1">IF(AND(D137&gt;I137*0.97,D137&lt;I137*1.03),"○","×")</f>
        <v>×</v>
      </c>
      <c r="M137" s="114" t="str">
        <f ca="1">IF(AND(E137&gt;I137*0.97,E137&lt;I137*1.03),"○","×")</f>
        <v>×</v>
      </c>
      <c r="N137" s="114" t="str">
        <f ca="1">IF(AND(F137&gt;I137*0.97,F137&lt;I137*1.03),"○","×")</f>
        <v>×</v>
      </c>
      <c r="O137" s="114" t="str">
        <f ca="1">IF(AND(G137&gt;I137*0.97,G137&lt;I137*1.03),"○","×")</f>
        <v>×</v>
      </c>
      <c r="P137" s="114" t="str">
        <f ca="1">IF(AND(H137&gt;I137*0.97,H137&lt;I137*1.03),"○","×")</f>
        <v>×</v>
      </c>
      <c r="Q137" s="153" t="str">
        <f ca="1">IF(COUNTIF(L137:P137,"○")=5,"同程度","―")</f>
        <v>―</v>
      </c>
      <c r="R137" s="145" t="str">
        <f t="shared" ca="1" si="18"/>
        <v>↑</v>
      </c>
      <c r="S137" s="114" t="str">
        <f t="shared" ca="1" si="18"/>
        <v>↑</v>
      </c>
      <c r="T137" s="114" t="str">
        <f t="shared" ca="1" si="18"/>
        <v>↑</v>
      </c>
      <c r="U137" s="114" t="str">
        <f t="shared" ca="1" si="18"/>
        <v>↓</v>
      </c>
      <c r="V137" s="114" t="str">
        <f ca="1">R137&amp;S137&amp;T137&amp;U137</f>
        <v>↑↑↑↓</v>
      </c>
      <c r="W137" s="157" t="str" cm="1">
        <f t="array" aca="1" ref="W137" ca="1">INDEX($AL$2:$AL$82,MATCH(V137,$AK$2:$AK$82,0),0)</f>
        <v>最新年度のみ減少</v>
      </c>
      <c r="X137" s="155" t="str">
        <f ca="1">IF(F137-D137&gt;0,"↑",IF(F137-D137&lt;0,"↓","－"))</f>
        <v>↑</v>
      </c>
      <c r="Y137" s="156" t="str">
        <f ca="1">IF(V137="↓↑↓↓",IF(X137="↓","減少傾向","×"),"判定外")</f>
        <v>判定外</v>
      </c>
      <c r="Z137" s="157" t="str">
        <f ca="1">IF(V137="↑↓↑↑",IF(X137="↑","増加傾向","×"),"判定外")</f>
        <v>判定外</v>
      </c>
      <c r="AA137" s="158" t="str">
        <f ca="1">IF(G137-E137&gt;0,"↑",IF(G137-E137&lt;0,"↓","－"))</f>
        <v>↑</v>
      </c>
      <c r="AB137" s="156" t="str">
        <f ca="1">IF(V137="↓↓↑↓",IF(AA137="↓","減少傾向","×"),"判定外")</f>
        <v>判定外</v>
      </c>
      <c r="AC137" s="157" t="str">
        <f ca="1">IF(V137="↑↑↓↑",IF(AA137="↑","増加傾向","×"),"判定外")</f>
        <v>判定外</v>
      </c>
      <c r="AD137" s="159"/>
      <c r="AE137" s="196"/>
    </row>
    <row r="138" spans="2:31" x14ac:dyDescent="0.15">
      <c r="B138" s="194"/>
      <c r="C138" s="150" t="s">
        <v>316</v>
      </c>
      <c r="D138" s="260">
        <f ca="1">SUM(D136:D137)</f>
        <v>12</v>
      </c>
      <c r="E138" s="260">
        <f ca="1">SUM(E136:E137)</f>
        <v>13</v>
      </c>
      <c r="F138" s="260">
        <f ca="1">SUM(F136:F137)</f>
        <v>15</v>
      </c>
      <c r="G138" s="260">
        <f ca="1">SUM(G136:G137)</f>
        <v>17</v>
      </c>
      <c r="H138" s="260">
        <f ca="1">SUM(H136:H137)</f>
        <v>5</v>
      </c>
      <c r="I138" s="151">
        <f ca="1">AVERAGE(D138:H138)</f>
        <v>12.4</v>
      </c>
      <c r="J138" s="152">
        <f ca="1">I138*0.97</f>
        <v>12.028</v>
      </c>
      <c r="K138" s="152">
        <f ca="1">I138*1.03</f>
        <v>12.772</v>
      </c>
      <c r="L138" s="114" t="str">
        <f ca="1">IF(AND(D138&gt;I138*0.97,D138&lt;I138*1.03),"○","×")</f>
        <v>×</v>
      </c>
      <c r="M138" s="114" t="str">
        <f ca="1">IF(AND(E138&gt;I138*0.97,E138&lt;I138*1.03),"○","×")</f>
        <v>×</v>
      </c>
      <c r="N138" s="114" t="str">
        <f ca="1">IF(AND(F138&gt;I138*0.97,F138&lt;I138*1.03),"○","×")</f>
        <v>×</v>
      </c>
      <c r="O138" s="114" t="str">
        <f ca="1">IF(AND(G138&gt;I138*0.97,G138&lt;I138*1.03),"○","×")</f>
        <v>×</v>
      </c>
      <c r="P138" s="114" t="str">
        <f ca="1">IF(AND(H138&gt;I138*0.97,H138&lt;I138*1.03),"○","×")</f>
        <v>×</v>
      </c>
      <c r="Q138" s="153" t="str">
        <f ca="1">IF(COUNTIF(L138:P138,"○")=5,"同程度","―")</f>
        <v>―</v>
      </c>
      <c r="R138" s="145" t="str">
        <f t="shared" ca="1" si="18"/>
        <v>↑</v>
      </c>
      <c r="S138" s="114" t="str">
        <f t="shared" ca="1" si="18"/>
        <v>↑</v>
      </c>
      <c r="T138" s="114" t="str">
        <f t="shared" ca="1" si="18"/>
        <v>↑</v>
      </c>
      <c r="U138" s="114" t="str">
        <f t="shared" ca="1" si="18"/>
        <v>↓</v>
      </c>
      <c r="V138" s="114" t="str">
        <f ca="1">R138&amp;S138&amp;T138&amp;U138</f>
        <v>↑↑↑↓</v>
      </c>
      <c r="W138" s="157" t="str" cm="1">
        <f t="array" aca="1" ref="W138" ca="1">INDEX($AL$2:$AL$82,MATCH(V138,$AK$2:$AK$82,0),0)</f>
        <v>最新年度のみ減少</v>
      </c>
      <c r="X138" s="155" t="str">
        <f ca="1">IF(F138-D138&gt;0,"↑",IF(F138-D138&lt;0,"↓","－"))</f>
        <v>↑</v>
      </c>
      <c r="Y138" s="156" t="str">
        <f ca="1">IF(V138="↓↑↓↓",IF(X138="↓","減少傾向","×"),"判定外")</f>
        <v>判定外</v>
      </c>
      <c r="Z138" s="157" t="str">
        <f ca="1">IF(V138="↑↓↑↑",IF(X138="↑","増加傾向","×"),"判定外")</f>
        <v>判定外</v>
      </c>
      <c r="AA138" s="158" t="str">
        <f ca="1">IF(G138-E138&gt;0,"↑",IF(G138-E138&lt;0,"↓","－"))</f>
        <v>↑</v>
      </c>
      <c r="AB138" s="156" t="str">
        <f ca="1">IF(V138="↓↓↑↓",IF(AA138="↓","減少傾向","×"),"判定外")</f>
        <v>判定外</v>
      </c>
      <c r="AC138" s="157" t="str">
        <f ca="1">IF(V138="↑↑↓↑",IF(AA138="↑","増加傾向","×"),"判定外")</f>
        <v>判定外</v>
      </c>
      <c r="AD138" s="160" t="s">
        <v>508</v>
      </c>
      <c r="AE138" s="196"/>
    </row>
    <row r="139" spans="2:31" ht="27.75" thickBot="1" x14ac:dyDescent="0.2">
      <c r="B139" s="194"/>
      <c r="C139" s="186" t="s">
        <v>318</v>
      </c>
      <c r="D139" s="161">
        <f ca="1">ROUND(D137/D138,3)</f>
        <v>0.16700000000000001</v>
      </c>
      <c r="E139" s="161">
        <f ca="1">ROUND(E137/E138,3)</f>
        <v>0.308</v>
      </c>
      <c r="F139" s="161">
        <f ca="1">ROUND(F137/F138,3)</f>
        <v>0.33300000000000002</v>
      </c>
      <c r="G139" s="161">
        <f ca="1">ROUND(G137/G138,3)</f>
        <v>0.35299999999999998</v>
      </c>
      <c r="H139" s="161">
        <f ca="1">ROUND(H137/H138,3)</f>
        <v>0.4</v>
      </c>
      <c r="I139" s="162">
        <f ca="1">AVERAGE(D139:H139)</f>
        <v>0.31219999999999998</v>
      </c>
      <c r="J139" s="163">
        <f ca="1">I139-0.03</f>
        <v>0.28220000000000001</v>
      </c>
      <c r="K139" s="163">
        <f ca="1">I139+0.03</f>
        <v>0.34219999999999995</v>
      </c>
      <c r="L139" s="128" t="str">
        <f ca="1">IF(AND(D139&gt;I139-0.03,D139&lt;I139+0.03),"○","×")</f>
        <v>×</v>
      </c>
      <c r="M139" s="128" t="str">
        <f ca="1">IF(AND(E139&gt;I139-0.03,E139&lt;I139+0.03),"○","×")</f>
        <v>○</v>
      </c>
      <c r="N139" s="128" t="str">
        <f ca="1">IF(AND(F139&gt;I139-0.03,F139&lt;I139+0.03),"○","×")</f>
        <v>○</v>
      </c>
      <c r="O139" s="128" t="str">
        <f ca="1">IF(AND(G139&gt;I139-0.03,G139&lt;I139+0.03),"○","×")</f>
        <v>×</v>
      </c>
      <c r="P139" s="128" t="str">
        <f ca="1">IF(AND(H139&gt;I139-0.03,H139&lt;I139+0.03),"○","×")</f>
        <v>×</v>
      </c>
      <c r="Q139" s="164" t="str">
        <f ca="1">IF(COUNTIF(L139:P139,"○")=5,"同程度","―")</f>
        <v>―</v>
      </c>
      <c r="R139" s="165" t="str">
        <f t="shared" ca="1" si="18"/>
        <v>↑</v>
      </c>
      <c r="S139" s="128" t="str">
        <f t="shared" ca="1" si="18"/>
        <v>↑</v>
      </c>
      <c r="T139" s="128" t="str">
        <f t="shared" ca="1" si="18"/>
        <v>↑</v>
      </c>
      <c r="U139" s="128" t="str">
        <f t="shared" ca="1" si="18"/>
        <v>↑</v>
      </c>
      <c r="V139" s="128" t="str">
        <f ca="1">R139&amp;S139&amp;T139&amp;U139</f>
        <v>↑↑↑↑</v>
      </c>
      <c r="W139" s="169" t="str" cm="1">
        <f t="array" aca="1" ref="W139" ca="1">INDEX($AL$2:$AL$82,MATCH(V139,$AK$2:$AK$82,0),0)</f>
        <v>増加傾向⤴</v>
      </c>
      <c r="X139" s="167" t="str">
        <f ca="1">IF(F139-D139&gt;0,"↑",IF(F139-D139&lt;0,"↓","－"))</f>
        <v>↑</v>
      </c>
      <c r="Y139" s="168" t="str">
        <f ca="1">IF(V139="↓↑↓↓",IF(X139="↓","減少傾向","×"),"判定外")</f>
        <v>判定外</v>
      </c>
      <c r="Z139" s="169" t="str">
        <f ca="1">IF(V139="↑↓↑↑",IF(X139="↑","増加傾向","×"),"判定外")</f>
        <v>判定外</v>
      </c>
      <c r="AA139" s="170" t="str">
        <f ca="1">IF(G139-E139&gt;0,"↑",IF(G139-E139&lt;0,"↓","－"))</f>
        <v>↑</v>
      </c>
      <c r="AB139" s="168" t="str">
        <f ca="1">IF(V139="↓↓↑↓",IF(AA139="↓","減少傾向","×"),"判定外")</f>
        <v>判定外</v>
      </c>
      <c r="AC139" s="169" t="str">
        <f ca="1">IF(V139="↑↑↓↑",IF(AA139="↑","増加傾向","×"),"判定外")</f>
        <v>判定外</v>
      </c>
      <c r="AD139" s="171" t="s">
        <v>270</v>
      </c>
      <c r="AE139" s="196"/>
    </row>
    <row r="140" spans="2:31" ht="14.25" thickBot="1" x14ac:dyDescent="0.2">
      <c r="B140" s="194"/>
      <c r="C140" s="195"/>
      <c r="D140" s="289"/>
      <c r="E140" s="289"/>
      <c r="F140" s="289"/>
      <c r="G140" s="289"/>
      <c r="H140" s="289"/>
      <c r="I140" s="197"/>
      <c r="J140" s="197"/>
      <c r="K140" s="197"/>
      <c r="L140" s="198"/>
      <c r="M140" s="198"/>
      <c r="N140" s="198"/>
      <c r="O140" s="198"/>
      <c r="P140" s="198"/>
      <c r="Q140" s="198"/>
      <c r="R140" s="198"/>
      <c r="S140" s="198"/>
      <c r="T140" s="198"/>
      <c r="U140" s="198"/>
      <c r="V140" s="198"/>
      <c r="W140" s="197"/>
      <c r="X140" s="198"/>
      <c r="Y140" s="197"/>
      <c r="Z140" s="197"/>
      <c r="AA140" s="198"/>
      <c r="AB140" s="197"/>
      <c r="AC140" s="197"/>
      <c r="AD140" s="200"/>
      <c r="AE140" s="196"/>
    </row>
    <row r="141" spans="2:31" ht="13.5" customHeight="1" x14ac:dyDescent="0.15">
      <c r="B141" s="194"/>
      <c r="C141" s="195"/>
      <c r="D141" s="289"/>
      <c r="E141" s="289"/>
      <c r="F141" s="289"/>
      <c r="G141" s="289"/>
      <c r="H141" s="289"/>
      <c r="I141" s="325" t="s">
        <v>336</v>
      </c>
      <c r="J141" s="326"/>
      <c r="K141" s="326"/>
      <c r="L141" s="327"/>
      <c r="M141" s="327"/>
      <c r="N141" s="327"/>
      <c r="O141" s="327"/>
      <c r="P141" s="327"/>
      <c r="Q141" s="328" t="s">
        <v>334</v>
      </c>
      <c r="R141" s="325" t="s">
        <v>337</v>
      </c>
      <c r="S141" s="327"/>
      <c r="T141" s="327"/>
      <c r="U141" s="327"/>
      <c r="V141" s="330" t="s">
        <v>335</v>
      </c>
      <c r="W141" s="331"/>
      <c r="X141" s="319" t="s">
        <v>436</v>
      </c>
      <c r="Y141" s="323" t="s">
        <v>440</v>
      </c>
      <c r="Z141" s="324"/>
      <c r="AA141" s="321" t="s">
        <v>437</v>
      </c>
      <c r="AB141" s="323" t="s">
        <v>441</v>
      </c>
      <c r="AC141" s="324"/>
      <c r="AD141" s="343" t="s">
        <v>424</v>
      </c>
      <c r="AE141" s="196"/>
    </row>
    <row r="142" spans="2:31" x14ac:dyDescent="0.15">
      <c r="B142" s="194"/>
      <c r="C142" s="186" t="s">
        <v>284</v>
      </c>
      <c r="D142" s="280" t="str">
        <f ca="1">D82</f>
        <v>R1</v>
      </c>
      <c r="E142" s="280" t="str">
        <f ca="1">E82</f>
        <v>R2</v>
      </c>
      <c r="F142" s="280" t="str">
        <f ca="1">F82</f>
        <v>R3</v>
      </c>
      <c r="G142" s="280" t="str">
        <f ca="1">G82</f>
        <v>R4</v>
      </c>
      <c r="H142" s="280" t="str">
        <f ca="1">H82</f>
        <v>R5</v>
      </c>
      <c r="I142" s="143" t="s">
        <v>333</v>
      </c>
      <c r="J142" s="144">
        <v>-0.03</v>
      </c>
      <c r="K142" s="144">
        <v>0.03</v>
      </c>
      <c r="L142" s="280" t="str">
        <f ca="1">Q1</f>
        <v>R1</v>
      </c>
      <c r="M142" s="280" t="str">
        <f ca="1">R1</f>
        <v>R2</v>
      </c>
      <c r="N142" s="280" t="str">
        <f ca="1">S1</f>
        <v>R3</v>
      </c>
      <c r="O142" s="280" t="str">
        <f ca="1">T1</f>
        <v>R4</v>
      </c>
      <c r="P142" s="280" t="str">
        <f ca="1">U1</f>
        <v>R5</v>
      </c>
      <c r="Q142" s="329"/>
      <c r="R142" s="145" t="s">
        <v>430</v>
      </c>
      <c r="S142" s="114" t="s">
        <v>431</v>
      </c>
      <c r="T142" s="114" t="s">
        <v>432</v>
      </c>
      <c r="U142" s="114" t="s">
        <v>433</v>
      </c>
      <c r="V142" s="332"/>
      <c r="W142" s="333"/>
      <c r="X142" s="320"/>
      <c r="Y142" s="146" t="s">
        <v>442</v>
      </c>
      <c r="Z142" s="147" t="s">
        <v>443</v>
      </c>
      <c r="AA142" s="322"/>
      <c r="AB142" s="148" t="s">
        <v>444</v>
      </c>
      <c r="AC142" s="149" t="s">
        <v>445</v>
      </c>
      <c r="AD142" s="344"/>
      <c r="AE142" s="196"/>
    </row>
    <row r="143" spans="2:31" x14ac:dyDescent="0.15">
      <c r="B143" s="194"/>
      <c r="C143" s="150" t="s">
        <v>267</v>
      </c>
      <c r="D143" s="260">
        <f ca="1">SUMIF('3.経年データ（専攻単位）'!A:A,D114,'3.経年データ（専攻単位）'!J:J)</f>
        <v>1</v>
      </c>
      <c r="E143" s="260">
        <f ca="1">SUMIF('3.経年データ（専攻単位）'!A:A,E114,'3.経年データ（専攻単位）'!J:J)</f>
        <v>0</v>
      </c>
      <c r="F143" s="260">
        <f ca="1">SUMIF('3.経年データ（専攻単位）'!A:A,F114,'3.経年データ（専攻単位）'!J:J)</f>
        <v>0</v>
      </c>
      <c r="G143" s="260">
        <f ca="1">SUMIF('3.経年データ（専攻単位）'!A:A,G114,'3.経年データ（専攻単位）'!J:J)</f>
        <v>0</v>
      </c>
      <c r="H143" s="260">
        <f ca="1">SUMIF('3.経年データ（専攻単位）'!A:A,H114,'3.経年データ（専攻単位）'!J:J)</f>
        <v>0</v>
      </c>
      <c r="I143" s="151">
        <f ca="1">AVERAGE(D143:H143)</f>
        <v>0.2</v>
      </c>
      <c r="J143" s="152">
        <f ca="1">I143*0.97</f>
        <v>0.19400000000000001</v>
      </c>
      <c r="K143" s="152">
        <f ca="1">I143*1.03</f>
        <v>0.20600000000000002</v>
      </c>
      <c r="L143" s="114" t="str">
        <f ca="1">IF(AND(D143&gt;I143*0.97,D143&lt;I143*1.03),"○","×")</f>
        <v>×</v>
      </c>
      <c r="M143" s="114" t="str">
        <f ca="1">IF(AND(E143&gt;I143*0.97,E143&lt;I143*1.03),"○","×")</f>
        <v>×</v>
      </c>
      <c r="N143" s="114" t="str">
        <f ca="1">IF(AND(F143&gt;I143*0.97,F143&lt;I143*1.03),"○","×")</f>
        <v>×</v>
      </c>
      <c r="O143" s="114" t="str">
        <f ca="1">IF(AND(G143&gt;I143*0.97,G143&lt;I143*1.03),"○","×")</f>
        <v>×</v>
      </c>
      <c r="P143" s="114" t="str">
        <f ca="1">IF(AND(H143&gt;I143*0.97,H143&lt;I143*1.03),"○","×")</f>
        <v>×</v>
      </c>
      <c r="Q143" s="153" t="str">
        <f ca="1">IF(COUNTIF(L143:P143,"○")=5,"同程度","―")</f>
        <v>―</v>
      </c>
      <c r="R143" s="145" t="str">
        <f t="shared" ref="R143:U146" ca="1" si="19">IF(E143-D143&gt;0,"↑",IF(E143-D143&lt;0,"↓","－"))</f>
        <v>↓</v>
      </c>
      <c r="S143" s="114" t="str">
        <f t="shared" ca="1" si="19"/>
        <v>－</v>
      </c>
      <c r="T143" s="114" t="str">
        <f t="shared" ca="1" si="19"/>
        <v>－</v>
      </c>
      <c r="U143" s="114" t="str">
        <f t="shared" ca="1" si="19"/>
        <v>－</v>
      </c>
      <c r="V143" s="114" t="str">
        <f ca="1">R143&amp;S143&amp;T143&amp;U143</f>
        <v>↓－－－</v>
      </c>
      <c r="W143" s="157" t="str" cm="1">
        <f t="array" aca="1" ref="W143" ca="1">INDEX($AL$2:$AL$82,MATCH(V143,$AK$2:$AK$82,0),0)</f>
        <v>同程度で推移</v>
      </c>
      <c r="X143" s="155" t="str">
        <f ca="1">IF(F143-D143&gt;0,"↑",IF(F143-D143&lt;0,"↓","－"))</f>
        <v>↓</v>
      </c>
      <c r="Y143" s="156" t="str">
        <f ca="1">IF(V143="↓↑↓↓",IF(X143="↓","減少傾向","×"),"判定外")</f>
        <v>判定外</v>
      </c>
      <c r="Z143" s="157" t="str">
        <f ca="1">IF(V143="↑↓↑↑",IF(X143="↑","増加傾向","×"),"判定外")</f>
        <v>判定外</v>
      </c>
      <c r="AA143" s="158" t="str">
        <f ca="1">IF(G143-E143&gt;0,"↑",IF(G143-E143&lt;0,"↓","－"))</f>
        <v>－</v>
      </c>
      <c r="AB143" s="156" t="str">
        <f ca="1">IF(V143="↓↓↑↓",IF(AA143="↓","減少傾向","×"),"判定外")</f>
        <v>判定外</v>
      </c>
      <c r="AC143" s="157" t="str">
        <f ca="1">IF(V143="↑↑↓↑",IF(AA143="↑","増加傾向","×"),"判定外")</f>
        <v>判定外</v>
      </c>
      <c r="AD143" s="159"/>
      <c r="AE143" s="196"/>
    </row>
    <row r="144" spans="2:31" x14ac:dyDescent="0.15">
      <c r="B144" s="194"/>
      <c r="C144" s="150" t="s">
        <v>268</v>
      </c>
      <c r="D144" s="287">
        <f ca="1">SUMIF('3.経年データ（専攻単位）'!A:A,D114,'3.経年データ（専攻単位）'!K:K)</f>
        <v>15</v>
      </c>
      <c r="E144" s="287">
        <f ca="1">SUMIF('3.経年データ（専攻単位）'!A:A,E114,'3.経年データ（専攻単位）'!K:K)</f>
        <v>14</v>
      </c>
      <c r="F144" s="287">
        <f ca="1">SUMIF('3.経年データ（専攻単位）'!A:A,F114,'3.経年データ（専攻単位）'!K:K)</f>
        <v>10</v>
      </c>
      <c r="G144" s="287">
        <f ca="1">SUMIF('3.経年データ（専攻単位）'!A:A,G114,'3.経年データ（専攻単位）'!K:K)</f>
        <v>13</v>
      </c>
      <c r="H144" s="287">
        <f ca="1">SUMIF('3.経年データ（専攻単位）'!A:A,H114,'3.経年データ（専攻単位）'!K:K)</f>
        <v>18</v>
      </c>
      <c r="I144" s="151">
        <f ca="1">AVERAGE(D144:H144)</f>
        <v>14</v>
      </c>
      <c r="J144" s="152">
        <f ca="1">I144*0.97</f>
        <v>13.58</v>
      </c>
      <c r="K144" s="152">
        <f ca="1">I144*1.03</f>
        <v>14.42</v>
      </c>
      <c r="L144" s="114" t="str">
        <f ca="1">IF(AND(D144&gt;I144*0.97,D144&lt;I144*1.03),"○","×")</f>
        <v>×</v>
      </c>
      <c r="M144" s="114" t="str">
        <f ca="1">IF(AND(E144&gt;I144*0.97,E144&lt;I144*1.03),"○","×")</f>
        <v>○</v>
      </c>
      <c r="N144" s="114" t="str">
        <f ca="1">IF(AND(F144&gt;I144*0.97,F144&lt;I144*1.03),"○","×")</f>
        <v>×</v>
      </c>
      <c r="O144" s="114" t="str">
        <f ca="1">IF(AND(G144&gt;I144*0.97,G144&lt;I144*1.03),"○","×")</f>
        <v>×</v>
      </c>
      <c r="P144" s="114" t="str">
        <f ca="1">IF(AND(H144&gt;I144*0.97,H144&lt;I144*1.03),"○","×")</f>
        <v>×</v>
      </c>
      <c r="Q144" s="153" t="str">
        <f ca="1">IF(COUNTIF(L144:P144,"○")=5,"同程度","―")</f>
        <v>―</v>
      </c>
      <c r="R144" s="145" t="str">
        <f t="shared" ca="1" si="19"/>
        <v>↓</v>
      </c>
      <c r="S144" s="114" t="str">
        <f t="shared" ca="1" si="19"/>
        <v>↓</v>
      </c>
      <c r="T144" s="114" t="str">
        <f t="shared" ca="1" si="19"/>
        <v>↑</v>
      </c>
      <c r="U144" s="114" t="str">
        <f t="shared" ca="1" si="19"/>
        <v>↑</v>
      </c>
      <c r="V144" s="114" t="str">
        <f ca="1">R144&amp;S144&amp;T144&amp;U144</f>
        <v>↓↓↑↑</v>
      </c>
      <c r="W144" s="157" t="str" cm="1">
        <f t="array" aca="1" ref="W144" ca="1">INDEX($AL$2:$AL$82,MATCH(V144,$AK$2:$AK$82,0),0)</f>
        <v>年度により増減</v>
      </c>
      <c r="X144" s="155" t="str">
        <f ca="1">IF(F144-D144&gt;0,"↑",IF(F144-D144&lt;0,"↓","－"))</f>
        <v>↓</v>
      </c>
      <c r="Y144" s="156" t="str">
        <f ca="1">IF(V144="↓↑↓↓",IF(X144="↓","減少傾向","×"),"判定外")</f>
        <v>判定外</v>
      </c>
      <c r="Z144" s="157" t="str">
        <f ca="1">IF(V144="↑↓↑↑",IF(X144="↑","増加傾向","×"),"判定外")</f>
        <v>判定外</v>
      </c>
      <c r="AA144" s="158" t="str">
        <f ca="1">IF(G144-E144&gt;0,"↑",IF(G144-E144&lt;0,"↓","－"))</f>
        <v>↓</v>
      </c>
      <c r="AB144" s="156" t="str">
        <f ca="1">IF(V144="↓↓↑↓",IF(AA144="↓","減少傾向","×"),"判定外")</f>
        <v>判定外</v>
      </c>
      <c r="AC144" s="157" t="str">
        <f ca="1">IF(V144="↑↑↓↑",IF(AA144="↑","増加傾向","×"),"判定外")</f>
        <v>判定外</v>
      </c>
      <c r="AD144" s="159"/>
      <c r="AE144" s="196"/>
    </row>
    <row r="145" spans="2:31" x14ac:dyDescent="0.15">
      <c r="B145" s="194"/>
      <c r="C145" s="150" t="s">
        <v>316</v>
      </c>
      <c r="D145" s="260">
        <f ca="1">SUM(D143:D144)</f>
        <v>16</v>
      </c>
      <c r="E145" s="260">
        <f ca="1">SUM(E143:E144)</f>
        <v>14</v>
      </c>
      <c r="F145" s="260">
        <f ca="1">SUM(F143:F144)</f>
        <v>10</v>
      </c>
      <c r="G145" s="260">
        <f ca="1">SUM(G143:G144)</f>
        <v>13</v>
      </c>
      <c r="H145" s="260">
        <f ca="1">SUM(H143:H144)</f>
        <v>18</v>
      </c>
      <c r="I145" s="151">
        <f ca="1">AVERAGE(D145:H145)</f>
        <v>14.2</v>
      </c>
      <c r="J145" s="152">
        <f ca="1">I145*0.97</f>
        <v>13.773999999999999</v>
      </c>
      <c r="K145" s="152">
        <f ca="1">I145*1.03</f>
        <v>14.625999999999999</v>
      </c>
      <c r="L145" s="114" t="str">
        <f ca="1">IF(AND(D145&gt;I145*0.97,D145&lt;I145*1.03),"○","×")</f>
        <v>×</v>
      </c>
      <c r="M145" s="114" t="str">
        <f ca="1">IF(AND(E145&gt;I145*0.97,E145&lt;I145*1.03),"○","×")</f>
        <v>○</v>
      </c>
      <c r="N145" s="114" t="str">
        <f ca="1">IF(AND(F145&gt;I145*0.97,F145&lt;I145*1.03),"○","×")</f>
        <v>×</v>
      </c>
      <c r="O145" s="114" t="str">
        <f ca="1">IF(AND(G145&gt;I145*0.97,G145&lt;I145*1.03),"○","×")</f>
        <v>×</v>
      </c>
      <c r="P145" s="114" t="str">
        <f ca="1">IF(AND(H145&gt;I145*0.97,H145&lt;I145*1.03),"○","×")</f>
        <v>×</v>
      </c>
      <c r="Q145" s="153" t="str">
        <f ca="1">IF(COUNTIF(L145:P145,"○")=5,"同程度","―")</f>
        <v>―</v>
      </c>
      <c r="R145" s="145" t="str">
        <f t="shared" ca="1" si="19"/>
        <v>↓</v>
      </c>
      <c r="S145" s="114" t="str">
        <f t="shared" ca="1" si="19"/>
        <v>↓</v>
      </c>
      <c r="T145" s="114" t="str">
        <f t="shared" ca="1" si="19"/>
        <v>↑</v>
      </c>
      <c r="U145" s="114" t="str">
        <f t="shared" ca="1" si="19"/>
        <v>↑</v>
      </c>
      <c r="V145" s="114" t="str">
        <f ca="1">R145&amp;S145&amp;T145&amp;U145</f>
        <v>↓↓↑↑</v>
      </c>
      <c r="W145" s="157" t="str" cm="1">
        <f t="array" aca="1" ref="W145" ca="1">INDEX($AL$2:$AL$82,MATCH(V145,$AK$2:$AK$82,0),0)</f>
        <v>年度により増減</v>
      </c>
      <c r="X145" s="155" t="str">
        <f ca="1">IF(F145-D145&gt;0,"↑",IF(F145-D145&lt;0,"↓","－"))</f>
        <v>↓</v>
      </c>
      <c r="Y145" s="156" t="str">
        <f ca="1">IF(V145="↓↑↓↓",IF(X145="↓","減少傾向","×"),"判定外")</f>
        <v>判定外</v>
      </c>
      <c r="Z145" s="157" t="str">
        <f ca="1">IF(V145="↑↓↑↑",IF(X145="↑","増加傾向","×"),"判定外")</f>
        <v>判定外</v>
      </c>
      <c r="AA145" s="158" t="str">
        <f ca="1">IF(G145-E145&gt;0,"↑",IF(G145-E145&lt;0,"↓","－"))</f>
        <v>↓</v>
      </c>
      <c r="AB145" s="156" t="str">
        <f ca="1">IF(V145="↓↓↑↓",IF(AA145="↓","減少傾向","×"),"判定外")</f>
        <v>判定外</v>
      </c>
      <c r="AC145" s="157" t="str">
        <f ca="1">IF(V145="↑↑↓↑",IF(AA145="↑","増加傾向","×"),"判定外")</f>
        <v>判定外</v>
      </c>
      <c r="AD145" s="160" t="s">
        <v>421</v>
      </c>
      <c r="AE145" s="196"/>
    </row>
    <row r="146" spans="2:31" ht="27.75" thickBot="1" x14ac:dyDescent="0.2">
      <c r="B146" s="194"/>
      <c r="C146" s="186" t="s">
        <v>318</v>
      </c>
      <c r="D146" s="161">
        <f ca="1">ROUND(D144/D145,3)</f>
        <v>0.93799999999999994</v>
      </c>
      <c r="E146" s="161">
        <f ca="1">ROUND(E144/E145,3)</f>
        <v>1</v>
      </c>
      <c r="F146" s="161">
        <f ca="1">ROUND(F144/F145,3)</f>
        <v>1</v>
      </c>
      <c r="G146" s="161">
        <f ca="1">ROUND(G144/G145,3)</f>
        <v>1</v>
      </c>
      <c r="H146" s="161">
        <f ca="1">ROUND(H144/H145,3)</f>
        <v>1</v>
      </c>
      <c r="I146" s="162">
        <f ca="1">AVERAGE(D146:H146)</f>
        <v>0.98759999999999992</v>
      </c>
      <c r="J146" s="163">
        <f ca="1">I146-0.03</f>
        <v>0.9575999999999999</v>
      </c>
      <c r="K146" s="163">
        <f ca="1">I146+0.03</f>
        <v>1.0175999999999998</v>
      </c>
      <c r="L146" s="128" t="str">
        <f ca="1">IF(AND(D146&gt;I146-0.03,D146&lt;I146+0.03),"○","×")</f>
        <v>×</v>
      </c>
      <c r="M146" s="128" t="str">
        <f ca="1">IF(AND(E146&gt;I146-0.03,E146&lt;I146+0.03),"○","×")</f>
        <v>○</v>
      </c>
      <c r="N146" s="128" t="str">
        <f ca="1">IF(AND(F146&gt;I146-0.03,F146&lt;I146+0.03),"○","×")</f>
        <v>○</v>
      </c>
      <c r="O146" s="128" t="str">
        <f ca="1">IF(AND(G146&gt;I146-0.03,G146&lt;I146+0.03),"○","×")</f>
        <v>○</v>
      </c>
      <c r="P146" s="128" t="str">
        <f ca="1">IF(AND(H146&gt;I146-0.03,H146&lt;I146+0.03),"○","×")</f>
        <v>○</v>
      </c>
      <c r="Q146" s="164" t="str">
        <f ca="1">IF(COUNTIF(L146:P146,"○")=5,"同程度","―")</f>
        <v>―</v>
      </c>
      <c r="R146" s="165" t="str">
        <f t="shared" ca="1" si="19"/>
        <v>↑</v>
      </c>
      <c r="S146" s="128" t="str">
        <f t="shared" ca="1" si="19"/>
        <v>－</v>
      </c>
      <c r="T146" s="128" t="str">
        <f t="shared" ca="1" si="19"/>
        <v>－</v>
      </c>
      <c r="U146" s="128" t="str">
        <f t="shared" ca="1" si="19"/>
        <v>－</v>
      </c>
      <c r="V146" s="128" t="str">
        <f ca="1">R146&amp;S146&amp;T146&amp;U146</f>
        <v>↑－－－</v>
      </c>
      <c r="W146" s="169" t="str" cm="1">
        <f t="array" aca="1" ref="W146" ca="1">INDEX($AL$2:$AL$82,MATCH(V146,$AK$2:$AK$82,0),0)</f>
        <v>同程度で推移</v>
      </c>
      <c r="X146" s="167" t="str">
        <f ca="1">IF(F146-D146&gt;0,"↑",IF(F146-D146&lt;0,"↓","－"))</f>
        <v>↑</v>
      </c>
      <c r="Y146" s="168" t="str">
        <f ca="1">IF(V146="↓↑↓↓",IF(X146="↓","減少傾向","×"),"判定外")</f>
        <v>判定外</v>
      </c>
      <c r="Z146" s="169" t="str">
        <f ca="1">IF(V146="↑↓↑↑",IF(X146="↑","増加傾向","×"),"判定外")</f>
        <v>判定外</v>
      </c>
      <c r="AA146" s="170" t="str">
        <f ca="1">IF(G146-E146&gt;0,"↑",IF(G146-E146&lt;0,"↓","－"))</f>
        <v>－</v>
      </c>
      <c r="AB146" s="168" t="str">
        <f ca="1">IF(V146="↓↓↑↓",IF(AA146="↓","減少傾向","×"),"判定外")</f>
        <v>判定外</v>
      </c>
      <c r="AC146" s="169" t="str">
        <f ca="1">IF(V146="↑↑↓↑",IF(AA146="↑","増加傾向","×"),"判定外")</f>
        <v>判定外</v>
      </c>
      <c r="AD146" s="171" t="s">
        <v>332</v>
      </c>
      <c r="AE146" s="196"/>
    </row>
    <row r="147" spans="2:31" ht="14.25" thickBot="1" x14ac:dyDescent="0.2">
      <c r="B147" s="194"/>
      <c r="C147" s="195"/>
      <c r="D147" s="289"/>
      <c r="E147" s="289"/>
      <c r="F147" s="289"/>
      <c r="G147" s="289"/>
      <c r="H147" s="289"/>
      <c r="I147" s="197"/>
      <c r="J147" s="197"/>
      <c r="K147" s="197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8"/>
      <c r="W147" s="197"/>
      <c r="X147" s="198"/>
      <c r="Y147" s="197"/>
      <c r="Z147" s="197"/>
      <c r="AA147" s="198"/>
      <c r="AB147" s="197"/>
      <c r="AC147" s="197"/>
      <c r="AD147" s="200"/>
      <c r="AE147" s="196"/>
    </row>
    <row r="148" spans="2:31" ht="13.5" customHeight="1" x14ac:dyDescent="0.15">
      <c r="B148" s="194"/>
      <c r="C148" s="195"/>
      <c r="D148" s="289"/>
      <c r="E148" s="289"/>
      <c r="F148" s="289"/>
      <c r="G148" s="289"/>
      <c r="H148" s="289"/>
      <c r="I148" s="325" t="s">
        <v>336</v>
      </c>
      <c r="J148" s="326"/>
      <c r="K148" s="326"/>
      <c r="L148" s="327"/>
      <c r="M148" s="327"/>
      <c r="N148" s="327"/>
      <c r="O148" s="327"/>
      <c r="P148" s="327"/>
      <c r="Q148" s="328" t="s">
        <v>334</v>
      </c>
      <c r="R148" s="325" t="s">
        <v>337</v>
      </c>
      <c r="S148" s="327"/>
      <c r="T148" s="327"/>
      <c r="U148" s="327"/>
      <c r="V148" s="330" t="s">
        <v>335</v>
      </c>
      <c r="W148" s="331"/>
      <c r="X148" s="319" t="s">
        <v>436</v>
      </c>
      <c r="Y148" s="323" t="s">
        <v>440</v>
      </c>
      <c r="Z148" s="324"/>
      <c r="AA148" s="321" t="s">
        <v>437</v>
      </c>
      <c r="AB148" s="323" t="s">
        <v>441</v>
      </c>
      <c r="AC148" s="324"/>
      <c r="AD148" s="343" t="s">
        <v>424</v>
      </c>
      <c r="AE148" s="196"/>
    </row>
    <row r="149" spans="2:31" ht="27" x14ac:dyDescent="0.15">
      <c r="B149" s="194"/>
      <c r="C149" s="186" t="s">
        <v>285</v>
      </c>
      <c r="D149" s="280" t="str">
        <f ca="1">D82</f>
        <v>R1</v>
      </c>
      <c r="E149" s="280" t="str">
        <f ca="1">E82</f>
        <v>R2</v>
      </c>
      <c r="F149" s="280" t="str">
        <f ca="1">F82</f>
        <v>R3</v>
      </c>
      <c r="G149" s="280" t="str">
        <f ca="1">G82</f>
        <v>R4</v>
      </c>
      <c r="H149" s="280" t="str">
        <f ca="1">H82</f>
        <v>R5</v>
      </c>
      <c r="I149" s="143" t="s">
        <v>333</v>
      </c>
      <c r="J149" s="144">
        <v>-0.03</v>
      </c>
      <c r="K149" s="144">
        <v>0.03</v>
      </c>
      <c r="L149" s="280" t="str">
        <f ca="1">Q1</f>
        <v>R1</v>
      </c>
      <c r="M149" s="280" t="str">
        <f ca="1">R1</f>
        <v>R2</v>
      </c>
      <c r="N149" s="280" t="str">
        <f ca="1">S1</f>
        <v>R3</v>
      </c>
      <c r="O149" s="280" t="str">
        <f ca="1">T1</f>
        <v>R4</v>
      </c>
      <c r="P149" s="280" t="str">
        <f ca="1">U1</f>
        <v>R5</v>
      </c>
      <c r="Q149" s="329"/>
      <c r="R149" s="145" t="s">
        <v>430</v>
      </c>
      <c r="S149" s="114" t="s">
        <v>431</v>
      </c>
      <c r="T149" s="114" t="s">
        <v>432</v>
      </c>
      <c r="U149" s="114" t="s">
        <v>433</v>
      </c>
      <c r="V149" s="332"/>
      <c r="W149" s="333"/>
      <c r="X149" s="320"/>
      <c r="Y149" s="146" t="s">
        <v>442</v>
      </c>
      <c r="Z149" s="147" t="s">
        <v>443</v>
      </c>
      <c r="AA149" s="322"/>
      <c r="AB149" s="148" t="s">
        <v>444</v>
      </c>
      <c r="AC149" s="149" t="s">
        <v>445</v>
      </c>
      <c r="AD149" s="344"/>
      <c r="AE149" s="196"/>
    </row>
    <row r="150" spans="2:31" x14ac:dyDescent="0.15">
      <c r="B150" s="194"/>
      <c r="C150" s="150" t="s">
        <v>267</v>
      </c>
      <c r="D150" s="260">
        <f ca="1">SUMIF('3.経年データ（専攻単位）'!A:A,D114,'3.経年データ（専攻単位）'!L:L)</f>
        <v>28</v>
      </c>
      <c r="E150" s="260">
        <f ca="1">SUMIF('3.経年データ（専攻単位）'!A:A,E114,'3.経年データ（専攻単位）'!L:L)</f>
        <v>21</v>
      </c>
      <c r="F150" s="260">
        <f ca="1">SUMIF('3.経年データ（専攻単位）'!A:A,F114,'3.経年データ（専攻単位）'!L:L)</f>
        <v>40</v>
      </c>
      <c r="G150" s="260">
        <f ca="1">SUMIF('3.経年データ（専攻単位）'!A:A,G114,'3.経年データ（専攻単位）'!L:L)</f>
        <v>45</v>
      </c>
      <c r="H150" s="260">
        <f ca="1">SUMIF('3.経年データ（専攻単位）'!A:A,H114,'3.経年データ（専攻単位）'!L:L)</f>
        <v>48</v>
      </c>
      <c r="I150" s="151">
        <f ca="1">AVERAGE(D150:H150)</f>
        <v>36.4</v>
      </c>
      <c r="J150" s="152">
        <f ca="1">I150*0.97</f>
        <v>35.308</v>
      </c>
      <c r="K150" s="152">
        <f ca="1">I150*1.03</f>
        <v>37.491999999999997</v>
      </c>
      <c r="L150" s="114" t="str">
        <f ca="1">IF(AND(D150&gt;I150*0.97,D150&lt;I150*1.03),"○","×")</f>
        <v>×</v>
      </c>
      <c r="M150" s="114" t="str">
        <f ca="1">IF(AND(E150&gt;I150*0.97,E150&lt;I150*1.03),"○","×")</f>
        <v>×</v>
      </c>
      <c r="N150" s="114" t="str">
        <f ca="1">IF(AND(F150&gt;I150*0.97,F150&lt;I150*1.03),"○","×")</f>
        <v>×</v>
      </c>
      <c r="O150" s="114" t="str">
        <f ca="1">IF(AND(G150&gt;I150*0.97,G150&lt;I150*1.03),"○","×")</f>
        <v>×</v>
      </c>
      <c r="P150" s="114" t="str">
        <f ca="1">IF(AND(H150&gt;I150*0.97,H150&lt;I150*1.03),"○","×")</f>
        <v>×</v>
      </c>
      <c r="Q150" s="153" t="str">
        <f ca="1">IF(COUNTIF(L150:P150,"○")=5,"同程度","―")</f>
        <v>―</v>
      </c>
      <c r="R150" s="145" t="str">
        <f t="shared" ref="R150:U153" ca="1" si="20">IF(E150-D150&gt;0,"↑",IF(E150-D150&lt;0,"↓","－"))</f>
        <v>↓</v>
      </c>
      <c r="S150" s="114" t="str">
        <f t="shared" ca="1" si="20"/>
        <v>↑</v>
      </c>
      <c r="T150" s="114" t="str">
        <f t="shared" ca="1" si="20"/>
        <v>↑</v>
      </c>
      <c r="U150" s="114" t="str">
        <f t="shared" ca="1" si="20"/>
        <v>↑</v>
      </c>
      <c r="V150" s="114" t="str">
        <f ca="1">R150&amp;S150&amp;T150&amp;U150</f>
        <v>↓↑↑↑</v>
      </c>
      <c r="W150" s="157" t="str" cm="1">
        <f t="array" aca="1" ref="W150" ca="1">INDEX($AL$2:$AL$82,MATCH(V150,$AK$2:$AK$82,0),0)</f>
        <v>増加傾向⤴</v>
      </c>
      <c r="X150" s="155" t="str">
        <f ca="1">IF(F150-D150&gt;0,"↑",IF(F150-D150&lt;0,"↓","－"))</f>
        <v>↑</v>
      </c>
      <c r="Y150" s="156" t="str">
        <f ca="1">IF(V150="↓↑↓↓",IF(X150="↓","減少傾向","×"),"判定外")</f>
        <v>判定外</v>
      </c>
      <c r="Z150" s="157" t="str">
        <f ca="1">IF(V150="↑↓↑↑",IF(X150="↑","増加傾向","×"),"判定外")</f>
        <v>判定外</v>
      </c>
      <c r="AA150" s="158" t="str">
        <f ca="1">IF(G150-E150&gt;0,"↑",IF(G150-E150&lt;0,"↓","－"))</f>
        <v>↑</v>
      </c>
      <c r="AB150" s="156" t="str">
        <f ca="1">IF(V150="↓↓↑↓",IF(AA150="↓","減少傾向","×"),"判定外")</f>
        <v>判定外</v>
      </c>
      <c r="AC150" s="157" t="str">
        <f ca="1">IF(V150="↑↑↓↑",IF(AA150="↑","増加傾向","×"),"判定外")</f>
        <v>判定外</v>
      </c>
      <c r="AD150" s="159"/>
      <c r="AE150" s="196"/>
    </row>
    <row r="151" spans="2:31" x14ac:dyDescent="0.15">
      <c r="B151" s="194"/>
      <c r="C151" s="150" t="s">
        <v>268</v>
      </c>
      <c r="D151" s="287">
        <f ca="1">SUMIF('3.経年データ（専攻単位）'!A:A,D114,'3.経年データ（専攻単位）'!M:M)</f>
        <v>12</v>
      </c>
      <c r="E151" s="287">
        <f ca="1">SUMIF('3.経年データ（専攻単位）'!A:A,E114,'3.経年データ（専攻単位）'!M:M)</f>
        <v>15</v>
      </c>
      <c r="F151" s="287">
        <f ca="1">SUMIF('3.経年データ（専攻単位）'!A:A,F114,'3.経年データ（専攻単位）'!M:M)</f>
        <v>12</v>
      </c>
      <c r="G151" s="287">
        <f ca="1">SUMIF('3.経年データ（専攻単位）'!A:A,G114,'3.経年データ（専攻単位）'!M:M)</f>
        <v>14</v>
      </c>
      <c r="H151" s="287">
        <f ca="1">SUMIF('3.経年データ（専攻単位）'!A:A,H114,'3.経年データ（専攻単位）'!M:M)</f>
        <v>19</v>
      </c>
      <c r="I151" s="151">
        <f ca="1">AVERAGE(D151:H151)</f>
        <v>14.4</v>
      </c>
      <c r="J151" s="152">
        <f ca="1">I151*0.97</f>
        <v>13.968</v>
      </c>
      <c r="K151" s="152">
        <f ca="1">I151*1.03</f>
        <v>14.832000000000001</v>
      </c>
      <c r="L151" s="114" t="str">
        <f ca="1">IF(AND(D151&gt;I151*0.97,D151&lt;I151*1.03),"○","×")</f>
        <v>×</v>
      </c>
      <c r="M151" s="114" t="str">
        <f ca="1">IF(AND(E151&gt;I151*0.97,E151&lt;I151*1.03),"○","×")</f>
        <v>×</v>
      </c>
      <c r="N151" s="114" t="str">
        <f ca="1">IF(AND(F151&gt;I151*0.97,F151&lt;I151*1.03),"○","×")</f>
        <v>×</v>
      </c>
      <c r="O151" s="114" t="str">
        <f ca="1">IF(AND(G151&gt;I151*0.97,G151&lt;I151*1.03),"○","×")</f>
        <v>○</v>
      </c>
      <c r="P151" s="114" t="str">
        <f ca="1">IF(AND(H151&gt;I151*0.97,H151&lt;I151*1.03),"○","×")</f>
        <v>×</v>
      </c>
      <c r="Q151" s="153" t="str">
        <f ca="1">IF(COUNTIF(L151:P151,"○")=5,"同程度","―")</f>
        <v>―</v>
      </c>
      <c r="R151" s="145" t="str">
        <f t="shared" ca="1" si="20"/>
        <v>↑</v>
      </c>
      <c r="S151" s="114" t="str">
        <f t="shared" ca="1" si="20"/>
        <v>↓</v>
      </c>
      <c r="T151" s="114" t="str">
        <f t="shared" ca="1" si="20"/>
        <v>↑</v>
      </c>
      <c r="U151" s="114" t="str">
        <f t="shared" ca="1" si="20"/>
        <v>↑</v>
      </c>
      <c r="V151" s="114" t="str">
        <f ca="1">R151&amp;S151&amp;T151&amp;U151</f>
        <v>↑↓↑↑</v>
      </c>
      <c r="W151" s="157" t="str" cm="1">
        <f t="array" aca="1" ref="W151" ca="1">INDEX($AL$2:$AL$82,MATCH(V151,$AK$2:$AK$82,0),0)</f>
        <v>年度により増減</v>
      </c>
      <c r="X151" s="155" t="str">
        <f ca="1">IF(F151-D151&gt;0,"↑",IF(F151-D151&lt;0,"↓","－"))</f>
        <v>－</v>
      </c>
      <c r="Y151" s="156" t="str">
        <f ca="1">IF(V151="↓↑↓↓",IF(X151="↓","減少傾向","×"),"判定外")</f>
        <v>判定外</v>
      </c>
      <c r="Z151" s="157" t="str">
        <f ca="1">IF(V151="↑↓↑↑",IF(X151="↑","増加傾向","×"),"判定外")</f>
        <v>×</v>
      </c>
      <c r="AA151" s="158" t="str">
        <f ca="1">IF(G151-E151&gt;0,"↑",IF(G151-E151&lt;0,"↓","－"))</f>
        <v>↓</v>
      </c>
      <c r="AB151" s="156" t="str">
        <f ca="1">IF(V151="↓↓↑↓",IF(AA151="↓","減少傾向","×"),"判定外")</f>
        <v>判定外</v>
      </c>
      <c r="AC151" s="157" t="str">
        <f ca="1">IF(V151="↑↑↓↑",IF(AA151="↑","増加傾向","×"),"判定外")</f>
        <v>判定外</v>
      </c>
      <c r="AD151" s="159"/>
      <c r="AE151" s="196"/>
    </row>
    <row r="152" spans="2:31" x14ac:dyDescent="0.15">
      <c r="B152" s="194"/>
      <c r="C152" s="150" t="s">
        <v>316</v>
      </c>
      <c r="D152" s="260">
        <f ca="1">SUM(D150:D151)</f>
        <v>40</v>
      </c>
      <c r="E152" s="260">
        <f ca="1">SUM(E150:E151)</f>
        <v>36</v>
      </c>
      <c r="F152" s="260">
        <f ca="1">SUM(F150:F151)</f>
        <v>52</v>
      </c>
      <c r="G152" s="260">
        <f ca="1">SUM(G150:G151)</f>
        <v>59</v>
      </c>
      <c r="H152" s="260">
        <f ca="1">SUM(H150:H151)</f>
        <v>67</v>
      </c>
      <c r="I152" s="151">
        <f ca="1">AVERAGE(D152:H152)</f>
        <v>50.8</v>
      </c>
      <c r="J152" s="152">
        <f ca="1">I152*0.97</f>
        <v>49.275999999999996</v>
      </c>
      <c r="K152" s="152">
        <f ca="1">I152*1.03</f>
        <v>52.323999999999998</v>
      </c>
      <c r="L152" s="114" t="str">
        <f ca="1">IF(AND(D152&gt;I152*0.97,D152&lt;I152*1.03),"○","×")</f>
        <v>×</v>
      </c>
      <c r="M152" s="114" t="str">
        <f ca="1">IF(AND(E152&gt;I152*0.97,E152&lt;I152*1.03),"○","×")</f>
        <v>×</v>
      </c>
      <c r="N152" s="114" t="str">
        <f ca="1">IF(AND(F152&gt;I152*0.97,F152&lt;I152*1.03),"○","×")</f>
        <v>○</v>
      </c>
      <c r="O152" s="114" t="str">
        <f ca="1">IF(AND(G152&gt;I152*0.97,G152&lt;I152*1.03),"○","×")</f>
        <v>×</v>
      </c>
      <c r="P152" s="114" t="str">
        <f ca="1">IF(AND(H152&gt;I152*0.97,H152&lt;I152*1.03),"○","×")</f>
        <v>×</v>
      </c>
      <c r="Q152" s="153" t="str">
        <f ca="1">IF(COUNTIF(L152:P152,"○")=5,"同程度","―")</f>
        <v>―</v>
      </c>
      <c r="R152" s="145" t="str">
        <f t="shared" ca="1" si="20"/>
        <v>↓</v>
      </c>
      <c r="S152" s="114" t="str">
        <f t="shared" ca="1" si="20"/>
        <v>↑</v>
      </c>
      <c r="T152" s="114" t="str">
        <f t="shared" ca="1" si="20"/>
        <v>↑</v>
      </c>
      <c r="U152" s="114" t="str">
        <f t="shared" ca="1" si="20"/>
        <v>↑</v>
      </c>
      <c r="V152" s="114" t="str">
        <f ca="1">R152&amp;S152&amp;T152&amp;U152</f>
        <v>↓↑↑↑</v>
      </c>
      <c r="W152" s="157" t="str" cm="1">
        <f t="array" aca="1" ref="W152" ca="1">INDEX($AL$2:$AL$82,MATCH(V152,$AK$2:$AK$82,0),0)</f>
        <v>増加傾向⤴</v>
      </c>
      <c r="X152" s="155" t="str">
        <f ca="1">IF(F152-D152&gt;0,"↑",IF(F152-D152&lt;0,"↓","－"))</f>
        <v>↑</v>
      </c>
      <c r="Y152" s="156" t="str">
        <f ca="1">IF(V152="↓↑↓↓",IF(X152="↓","減少傾向","×"),"判定外")</f>
        <v>判定外</v>
      </c>
      <c r="Z152" s="157" t="str">
        <f ca="1">IF(V152="↑↓↑↑",IF(X152="↑","増加傾向","×"),"判定外")</f>
        <v>判定外</v>
      </c>
      <c r="AA152" s="158" t="str">
        <f ca="1">IF(G152-E152&gt;0,"↑",IF(G152-E152&lt;0,"↓","－"))</f>
        <v>↑</v>
      </c>
      <c r="AB152" s="156" t="str">
        <f ca="1">IF(V152="↓↓↑↓",IF(AA152="↓","減少傾向","×"),"判定外")</f>
        <v>判定外</v>
      </c>
      <c r="AC152" s="157" t="str">
        <f ca="1">IF(V152="↑↑↓↑",IF(AA152="↑","増加傾向","×"),"判定外")</f>
        <v>判定外</v>
      </c>
      <c r="AD152" s="160" t="s">
        <v>270</v>
      </c>
      <c r="AE152" s="196"/>
    </row>
    <row r="153" spans="2:31" ht="27.75" thickBot="1" x14ac:dyDescent="0.2">
      <c r="B153" s="194"/>
      <c r="C153" s="186" t="s">
        <v>318</v>
      </c>
      <c r="D153" s="161">
        <f ca="1">ROUND(D151/D152,3)</f>
        <v>0.3</v>
      </c>
      <c r="E153" s="161">
        <f ca="1">ROUND(E151/E152,3)</f>
        <v>0.41699999999999998</v>
      </c>
      <c r="F153" s="161">
        <f ca="1">ROUND(F151/F152,3)</f>
        <v>0.23100000000000001</v>
      </c>
      <c r="G153" s="161">
        <f ca="1">ROUND(G151/G152,3)</f>
        <v>0.23699999999999999</v>
      </c>
      <c r="H153" s="161">
        <f ca="1">ROUND(H151/H152,3)</f>
        <v>0.28399999999999997</v>
      </c>
      <c r="I153" s="162">
        <f ca="1">AVERAGE(D153:H153)</f>
        <v>0.29380000000000001</v>
      </c>
      <c r="J153" s="163">
        <f ca="1">I153-0.03</f>
        <v>0.26380000000000003</v>
      </c>
      <c r="K153" s="163">
        <f ca="1">I153+0.03</f>
        <v>0.32379999999999998</v>
      </c>
      <c r="L153" s="128" t="str">
        <f ca="1">IF(AND(D153&gt;I153-0.03,D153&lt;I153+0.03),"○","×")</f>
        <v>○</v>
      </c>
      <c r="M153" s="128" t="str">
        <f ca="1">IF(AND(E153&gt;I153-0.03,E153&lt;I153+0.03),"○","×")</f>
        <v>×</v>
      </c>
      <c r="N153" s="128" t="str">
        <f ca="1">IF(AND(F153&gt;I153-0.03,F153&lt;I153+0.03),"○","×")</f>
        <v>×</v>
      </c>
      <c r="O153" s="128" t="str">
        <f ca="1">IF(AND(G153&gt;I153-0.03,G153&lt;I153+0.03),"○","×")</f>
        <v>×</v>
      </c>
      <c r="P153" s="128" t="str">
        <f ca="1">IF(AND(H153&gt;I153-0.03,H153&lt;I153+0.03),"○","×")</f>
        <v>○</v>
      </c>
      <c r="Q153" s="164" t="str">
        <f ca="1">IF(COUNTIF(L153:P153,"○")=5,"同程度","―")</f>
        <v>―</v>
      </c>
      <c r="R153" s="165" t="str">
        <f t="shared" ca="1" si="20"/>
        <v>↑</v>
      </c>
      <c r="S153" s="128" t="str">
        <f t="shared" ca="1" si="20"/>
        <v>↓</v>
      </c>
      <c r="T153" s="128" t="str">
        <f t="shared" ca="1" si="20"/>
        <v>↑</v>
      </c>
      <c r="U153" s="128" t="str">
        <f t="shared" ca="1" si="20"/>
        <v>↑</v>
      </c>
      <c r="V153" s="128" t="str">
        <f ca="1">R153&amp;S153&amp;T153&amp;U153</f>
        <v>↑↓↑↑</v>
      </c>
      <c r="W153" s="169" t="str" cm="1">
        <f t="array" aca="1" ref="W153" ca="1">INDEX($AL$2:$AL$82,MATCH(V153,$AK$2:$AK$82,0),0)</f>
        <v>年度により増減</v>
      </c>
      <c r="X153" s="167" t="str">
        <f ca="1">IF(F153-D153&gt;0,"↑",IF(F153-D153&lt;0,"↓","－"))</f>
        <v>↓</v>
      </c>
      <c r="Y153" s="168" t="str">
        <f ca="1">IF(V153="↓↑↓↓",IF(X153="↓","減少傾向","×"),"判定外")</f>
        <v>判定外</v>
      </c>
      <c r="Z153" s="169" t="str">
        <f ca="1">IF(V153="↑↓↑↑",IF(X153="↑","増加傾向","×"),"判定外")</f>
        <v>×</v>
      </c>
      <c r="AA153" s="170" t="str">
        <f ca="1">IF(G153-E153&gt;0,"↑",IF(G153-E153&lt;0,"↓","－"))</f>
        <v>↓</v>
      </c>
      <c r="AB153" s="168" t="str">
        <f ca="1">IF(V153="↓↓↑↓",IF(AA153="↓","減少傾向","×"),"判定外")</f>
        <v>判定外</v>
      </c>
      <c r="AC153" s="169" t="str">
        <f ca="1">IF(V153="↑↑↓↑",IF(AA153="↑","増加傾向","×"),"判定外")</f>
        <v>判定外</v>
      </c>
      <c r="AD153" s="171" t="s">
        <v>421</v>
      </c>
      <c r="AE153" s="196"/>
    </row>
    <row r="154" spans="2:31" ht="14.25" thickBot="1" x14ac:dyDescent="0.2">
      <c r="B154" s="194"/>
      <c r="C154" s="195"/>
      <c r="D154" s="289"/>
      <c r="E154" s="289"/>
      <c r="F154" s="289"/>
      <c r="G154" s="289"/>
      <c r="H154" s="289"/>
      <c r="I154" s="197"/>
      <c r="J154" s="197"/>
      <c r="K154" s="197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7"/>
      <c r="X154" s="198"/>
      <c r="Y154" s="197"/>
      <c r="Z154" s="197"/>
      <c r="AA154" s="198"/>
      <c r="AB154" s="197"/>
      <c r="AC154" s="197"/>
      <c r="AD154" s="200"/>
      <c r="AE154" s="196"/>
    </row>
    <row r="155" spans="2:31" ht="13.5" customHeight="1" x14ac:dyDescent="0.15">
      <c r="B155" s="194"/>
      <c r="C155" s="195"/>
      <c r="D155" s="289"/>
      <c r="E155" s="289"/>
      <c r="F155" s="289"/>
      <c r="G155" s="289"/>
      <c r="H155" s="289"/>
      <c r="I155" s="325" t="s">
        <v>456</v>
      </c>
      <c r="J155" s="326"/>
      <c r="K155" s="326"/>
      <c r="L155" s="327"/>
      <c r="M155" s="327"/>
      <c r="N155" s="327"/>
      <c r="O155" s="327"/>
      <c r="P155" s="327"/>
      <c r="Q155" s="328" t="s">
        <v>334</v>
      </c>
      <c r="R155" s="325" t="s">
        <v>337</v>
      </c>
      <c r="S155" s="327"/>
      <c r="T155" s="327"/>
      <c r="U155" s="327"/>
      <c r="V155" s="330" t="s">
        <v>335</v>
      </c>
      <c r="W155" s="331"/>
      <c r="X155" s="319" t="s">
        <v>436</v>
      </c>
      <c r="Y155" s="323" t="s">
        <v>440</v>
      </c>
      <c r="Z155" s="324"/>
      <c r="AA155" s="321" t="s">
        <v>437</v>
      </c>
      <c r="AB155" s="323" t="s">
        <v>441</v>
      </c>
      <c r="AC155" s="324"/>
      <c r="AD155" s="343" t="s">
        <v>424</v>
      </c>
      <c r="AE155" s="196"/>
    </row>
    <row r="156" spans="2:31" x14ac:dyDescent="0.15">
      <c r="B156" s="194"/>
      <c r="C156" s="186" t="s">
        <v>308</v>
      </c>
      <c r="D156" s="280" t="str">
        <f ca="1">Q1</f>
        <v>R1</v>
      </c>
      <c r="E156" s="280" t="str">
        <f ca="1">R1</f>
        <v>R2</v>
      </c>
      <c r="F156" s="280" t="str">
        <f ca="1">S1</f>
        <v>R3</v>
      </c>
      <c r="G156" s="280" t="str">
        <f ca="1">T1</f>
        <v>R4</v>
      </c>
      <c r="H156" s="280" t="str">
        <f ca="1">U1</f>
        <v>R5</v>
      </c>
      <c r="I156" s="143" t="s">
        <v>457</v>
      </c>
      <c r="J156" s="144">
        <v>-0.03</v>
      </c>
      <c r="K156" s="144">
        <v>0.03</v>
      </c>
      <c r="L156" s="280" t="str">
        <f ca="1">Q1</f>
        <v>R1</v>
      </c>
      <c r="M156" s="280" t="str">
        <f ca="1">R1</f>
        <v>R2</v>
      </c>
      <c r="N156" s="280" t="str">
        <f ca="1">S1</f>
        <v>R3</v>
      </c>
      <c r="O156" s="280" t="str">
        <f ca="1">T1</f>
        <v>R4</v>
      </c>
      <c r="P156" s="280" t="str">
        <f ca="1">U1</f>
        <v>R5</v>
      </c>
      <c r="Q156" s="329"/>
      <c r="R156" s="145" t="s">
        <v>430</v>
      </c>
      <c r="S156" s="114" t="s">
        <v>431</v>
      </c>
      <c r="T156" s="114" t="s">
        <v>432</v>
      </c>
      <c r="U156" s="114" t="s">
        <v>433</v>
      </c>
      <c r="V156" s="332"/>
      <c r="W156" s="333"/>
      <c r="X156" s="320"/>
      <c r="Y156" s="146" t="s">
        <v>442</v>
      </c>
      <c r="Z156" s="147" t="s">
        <v>443</v>
      </c>
      <c r="AA156" s="322"/>
      <c r="AB156" s="148" t="s">
        <v>444</v>
      </c>
      <c r="AC156" s="149" t="s">
        <v>445</v>
      </c>
      <c r="AD156" s="344"/>
      <c r="AE156" s="196"/>
    </row>
    <row r="157" spans="2:31" x14ac:dyDescent="0.15">
      <c r="B157" s="194"/>
      <c r="C157" s="150" t="s">
        <v>267</v>
      </c>
      <c r="D157" s="260"/>
      <c r="E157" s="260">
        <f ca="1">SUMIF('3.経年データ（専攻単位）'!A:A,E114,'3.経年データ（専攻単位）'!N:N)</f>
        <v>2</v>
      </c>
      <c r="F157" s="260">
        <f ca="1">SUMIF('3.経年データ（専攻単位）'!A:A,F114,'3.経年データ（専攻単位）'!N:N)</f>
        <v>3</v>
      </c>
      <c r="G157" s="260">
        <f ca="1">SUMIF('3.経年データ（専攻単位）'!A:A,G114,'3.経年データ（専攻単位）'!N:N)</f>
        <v>1</v>
      </c>
      <c r="H157" s="260">
        <f ca="1">SUMIF('3.経年データ（専攻単位）'!A:A,H114,'3.経年データ（専攻単位）'!N:N)</f>
        <v>3</v>
      </c>
      <c r="I157" s="151">
        <f ca="1">AVERAGE(D157:H157)</f>
        <v>2.25</v>
      </c>
      <c r="J157" s="152">
        <f ca="1">I157*0.97</f>
        <v>2.1825000000000001</v>
      </c>
      <c r="K157" s="152">
        <f ca="1">I157*1.03</f>
        <v>2.3174999999999999</v>
      </c>
      <c r="L157" s="114" t="str">
        <f ca="1">IF(AND(D157&gt;I157*0.97,D157&lt;I157*1.03),"○","×")</f>
        <v>×</v>
      </c>
      <c r="M157" s="114" t="str">
        <f ca="1">IF(AND(E157&gt;I157*0.97,E157&lt;I157*1.03),"○","×")</f>
        <v>×</v>
      </c>
      <c r="N157" s="114" t="str">
        <f ca="1">IF(AND(F157&gt;I157*0.97,F157&lt;I157*1.03),"○","×")</f>
        <v>×</v>
      </c>
      <c r="O157" s="114" t="str">
        <f ca="1">IF(AND(G157&gt;I157*0.97,G157&lt;I157*1.03),"○","×")</f>
        <v>×</v>
      </c>
      <c r="P157" s="114" t="str">
        <f ca="1">IF(AND(H157&gt;I157*0.97,H157&lt;I157*1.03),"○","×")</f>
        <v>×</v>
      </c>
      <c r="Q157" s="153" t="str">
        <f ca="1">IF(COUNTIF(L157:P157,"○")=5,"同程度","―")</f>
        <v>―</v>
      </c>
      <c r="R157" s="145" t="str">
        <f t="shared" ref="R157:U160" ca="1" si="21">IF(E157-D157&gt;0,"↑",IF(E157-D157&lt;0,"↓","－"))</f>
        <v>↑</v>
      </c>
      <c r="S157" s="114" t="str">
        <f t="shared" ca="1" si="21"/>
        <v>↑</v>
      </c>
      <c r="T157" s="114" t="str">
        <f t="shared" ca="1" si="21"/>
        <v>↓</v>
      </c>
      <c r="U157" s="114" t="str">
        <f t="shared" ca="1" si="21"/>
        <v>↑</v>
      </c>
      <c r="V157" s="114" t="str">
        <f ca="1">R157&amp;S157&amp;T157&amp;U157</f>
        <v>↑↑↓↑</v>
      </c>
      <c r="W157" s="157" t="str" cm="1">
        <f t="array" aca="1" ref="W157" ca="1">INDEX($AL$2:$AL$82,MATCH(V157,$AK$2:$AK$82,0),0)</f>
        <v>年度により増減</v>
      </c>
      <c r="X157" s="155" t="str">
        <f ca="1">IF(F157-D157&gt;0,"↑",IF(F157-D157&lt;0,"↓","－"))</f>
        <v>↑</v>
      </c>
      <c r="Y157" s="156" t="str">
        <f ca="1">IF(V157="↓↑↓↓",IF(X157="↓","減少傾向","×"),"判定外")</f>
        <v>判定外</v>
      </c>
      <c r="Z157" s="157" t="str">
        <f ca="1">IF(V157="↑↓↑↑",IF(X157="↑","増加傾向","×"),"判定外")</f>
        <v>判定外</v>
      </c>
      <c r="AA157" s="158" t="str">
        <f ca="1">IF(G157-E157&gt;0,"↑",IF(G157-E157&lt;0,"↓","－"))</f>
        <v>↓</v>
      </c>
      <c r="AB157" s="156" t="str">
        <f ca="1">IF(V157="↓↓↑↓",IF(AA157="↓","減少傾向","×"),"判定外")</f>
        <v>判定外</v>
      </c>
      <c r="AC157" s="157" t="str">
        <f ca="1">IF(V157="↑↑↓↑",IF(AA157="↑","増加傾向","×"),"判定外")</f>
        <v>×</v>
      </c>
      <c r="AD157" s="159"/>
      <c r="AE157" s="196"/>
    </row>
    <row r="158" spans="2:31" x14ac:dyDescent="0.15">
      <c r="B158" s="194"/>
      <c r="C158" s="150" t="s">
        <v>268</v>
      </c>
      <c r="D158" s="287"/>
      <c r="E158" s="287">
        <f ca="1">SUMIF('3.経年データ（専攻単位）'!A:A,E114,'3.経年データ（専攻単位）'!O:O)</f>
        <v>1</v>
      </c>
      <c r="F158" s="287">
        <f ca="1">SUMIF('3.経年データ（専攻単位）'!A:A,F114,'3.経年データ（専攻単位）'!O:O)</f>
        <v>1</v>
      </c>
      <c r="G158" s="287">
        <f ca="1">SUMIF('3.経年データ（専攻単位）'!A:A,G114,'3.経年データ（専攻単位）'!O:O)</f>
        <v>1</v>
      </c>
      <c r="H158" s="287">
        <f ca="1">SUMIF('3.経年データ（専攻単位）'!A:A,H114,'3.経年データ（専攻単位）'!O:O)</f>
        <v>1</v>
      </c>
      <c r="I158" s="151">
        <f ca="1">AVERAGE(D158:H158)</f>
        <v>1</v>
      </c>
      <c r="J158" s="152">
        <f ca="1">I158*0.97</f>
        <v>0.97</v>
      </c>
      <c r="K158" s="152">
        <f ca="1">I158*1.03</f>
        <v>1.03</v>
      </c>
      <c r="L158" s="114" t="str">
        <f ca="1">IF(AND(D158&gt;I158*0.97,D158&lt;I158*1.03),"○","×")</f>
        <v>×</v>
      </c>
      <c r="M158" s="114" t="str">
        <f ca="1">IF(AND(E158&gt;I158*0.97,E158&lt;I158*1.03),"○","×")</f>
        <v>○</v>
      </c>
      <c r="N158" s="114" t="str">
        <f ca="1">IF(AND(F158&gt;I158*0.97,F158&lt;I158*1.03),"○","×")</f>
        <v>○</v>
      </c>
      <c r="O158" s="114" t="str">
        <f ca="1">IF(AND(G158&gt;I158*0.97,G158&lt;I158*1.03),"○","×")</f>
        <v>○</v>
      </c>
      <c r="P158" s="114" t="str">
        <f ca="1">IF(AND(H158&gt;I158*0.97,H158&lt;I158*1.03),"○","×")</f>
        <v>○</v>
      </c>
      <c r="Q158" s="153" t="str">
        <f ca="1">IF(COUNTIF(L158:P158,"○")=5,"同程度","―")</f>
        <v>―</v>
      </c>
      <c r="R158" s="145" t="str">
        <f t="shared" ca="1" si="21"/>
        <v>↑</v>
      </c>
      <c r="S158" s="114" t="str">
        <f t="shared" ca="1" si="21"/>
        <v>－</v>
      </c>
      <c r="T158" s="114" t="str">
        <f t="shared" ca="1" si="21"/>
        <v>－</v>
      </c>
      <c r="U158" s="114" t="str">
        <f t="shared" ca="1" si="21"/>
        <v>－</v>
      </c>
      <c r="V158" s="114" t="str">
        <f ca="1">R158&amp;S158&amp;T158&amp;U158</f>
        <v>↑－－－</v>
      </c>
      <c r="W158" s="157" t="str" cm="1">
        <f t="array" aca="1" ref="W158" ca="1">INDEX($AL$2:$AL$82,MATCH(V158,$AK$2:$AK$82,0),0)</f>
        <v>同程度で推移</v>
      </c>
      <c r="X158" s="155" t="str">
        <f ca="1">IF(F158-D158&gt;0,"↑",IF(F158-D158&lt;0,"↓","－"))</f>
        <v>↑</v>
      </c>
      <c r="Y158" s="156" t="str">
        <f ca="1">IF(V158="↓↑↓↓",IF(X158="↓","減少傾向","×"),"判定外")</f>
        <v>判定外</v>
      </c>
      <c r="Z158" s="157" t="str">
        <f ca="1">IF(V158="↑↓↑↑",IF(X158="↑","増加傾向","×"),"判定外")</f>
        <v>判定外</v>
      </c>
      <c r="AA158" s="158" t="str">
        <f ca="1">IF(G158-E158&gt;0,"↑",IF(G158-E158&lt;0,"↓","－"))</f>
        <v>－</v>
      </c>
      <c r="AB158" s="156" t="str">
        <f ca="1">IF(V158="↓↓↑↓",IF(AA158="↓","減少傾向","×"),"判定外")</f>
        <v>判定外</v>
      </c>
      <c r="AC158" s="157" t="str">
        <f ca="1">IF(V158="↑↑↓↑",IF(AA158="↑","増加傾向","×"),"判定外")</f>
        <v>判定外</v>
      </c>
      <c r="AD158" s="159"/>
      <c r="AE158" s="196"/>
    </row>
    <row r="159" spans="2:31" x14ac:dyDescent="0.15">
      <c r="B159" s="194"/>
      <c r="C159" s="150" t="s">
        <v>316</v>
      </c>
      <c r="D159" s="260"/>
      <c r="E159" s="260">
        <f ca="1">SUM(E157:E158)</f>
        <v>3</v>
      </c>
      <c r="F159" s="260">
        <f ca="1">SUM(F157:F158)</f>
        <v>4</v>
      </c>
      <c r="G159" s="260">
        <f ca="1">SUM(G157:G158)</f>
        <v>2</v>
      </c>
      <c r="H159" s="260">
        <f ca="1">SUM(H157:H158)</f>
        <v>4</v>
      </c>
      <c r="I159" s="151">
        <f ca="1">AVERAGE(D159:H159)</f>
        <v>3.25</v>
      </c>
      <c r="J159" s="152">
        <f ca="1">I159*0.97</f>
        <v>3.1524999999999999</v>
      </c>
      <c r="K159" s="152">
        <f ca="1">I159*1.03</f>
        <v>3.3475000000000001</v>
      </c>
      <c r="L159" s="114" t="str">
        <f ca="1">IF(AND(D159&gt;I159*0.97,D159&lt;I159*1.03),"○","×")</f>
        <v>×</v>
      </c>
      <c r="M159" s="114" t="str">
        <f ca="1">IF(AND(E159&gt;I159*0.97,E159&lt;I159*1.03),"○","×")</f>
        <v>×</v>
      </c>
      <c r="N159" s="114" t="str">
        <f ca="1">IF(AND(F159&gt;I159*0.97,F159&lt;I159*1.03),"○","×")</f>
        <v>×</v>
      </c>
      <c r="O159" s="114" t="str">
        <f ca="1">IF(AND(G159&gt;I159*0.97,G159&lt;I159*1.03),"○","×")</f>
        <v>×</v>
      </c>
      <c r="P159" s="114" t="str">
        <f ca="1">IF(AND(H159&gt;I159*0.97,H159&lt;I159*1.03),"○","×")</f>
        <v>×</v>
      </c>
      <c r="Q159" s="153" t="str">
        <f ca="1">IF(COUNTIF(L159:P159,"○")=5,"同程度","―")</f>
        <v>―</v>
      </c>
      <c r="R159" s="145" t="str">
        <f t="shared" ca="1" si="21"/>
        <v>↑</v>
      </c>
      <c r="S159" s="114" t="str">
        <f t="shared" ca="1" si="21"/>
        <v>↑</v>
      </c>
      <c r="T159" s="114" t="str">
        <f t="shared" ca="1" si="21"/>
        <v>↓</v>
      </c>
      <c r="U159" s="114" t="str">
        <f t="shared" ca="1" si="21"/>
        <v>↑</v>
      </c>
      <c r="V159" s="114" t="str">
        <f ca="1">R159&amp;S159&amp;T159&amp;U159</f>
        <v>↑↑↓↑</v>
      </c>
      <c r="W159" s="157" t="str" cm="1">
        <f t="array" aca="1" ref="W159" ca="1">INDEX($AL$2:$AL$82,MATCH(V159,$AK$2:$AK$82,0),0)</f>
        <v>年度により増減</v>
      </c>
      <c r="X159" s="155" t="str">
        <f ca="1">IF(F159-D159&gt;0,"↑",IF(F159-D159&lt;0,"↓","－"))</f>
        <v>↑</v>
      </c>
      <c r="Y159" s="156" t="str">
        <f ca="1">IF(V159="↓↑↓↓",IF(X159="↓","減少傾向","×"),"判定外")</f>
        <v>判定外</v>
      </c>
      <c r="Z159" s="157" t="str">
        <f ca="1">IF(V159="↑↓↑↑",IF(X159="↑","増加傾向","×"),"判定外")</f>
        <v>判定外</v>
      </c>
      <c r="AA159" s="158" t="str">
        <f ca="1">IF(G159-E159&gt;0,"↑",IF(G159-E159&lt;0,"↓","－"))</f>
        <v>↓</v>
      </c>
      <c r="AB159" s="156" t="str">
        <f ca="1">IF(V159="↓↓↑↓",IF(AA159="↓","減少傾向","×"),"判定外")</f>
        <v>判定外</v>
      </c>
      <c r="AC159" s="157" t="str">
        <f ca="1">IF(V159="↑↑↓↑",IF(AA159="↑","増加傾向","×"),"判定外")</f>
        <v>×</v>
      </c>
      <c r="AD159" s="160" t="s">
        <v>321</v>
      </c>
      <c r="AE159" s="196"/>
    </row>
    <row r="160" spans="2:31" ht="27.75" thickBot="1" x14ac:dyDescent="0.2">
      <c r="B160" s="194"/>
      <c r="C160" s="186" t="s">
        <v>318</v>
      </c>
      <c r="D160" s="161"/>
      <c r="E160" s="161">
        <f ca="1">ROUND(E158/E159,3)</f>
        <v>0.33300000000000002</v>
      </c>
      <c r="F160" s="161">
        <f ca="1">ROUND(F158/F159,3)</f>
        <v>0.25</v>
      </c>
      <c r="G160" s="161">
        <f ca="1">ROUND(G158/G159,3)</f>
        <v>0.5</v>
      </c>
      <c r="H160" s="161">
        <f ca="1">ROUND(H158/H159,3)</f>
        <v>0.25</v>
      </c>
      <c r="I160" s="162">
        <f ca="1">AVERAGE(D160:H160)</f>
        <v>0.33324999999999999</v>
      </c>
      <c r="J160" s="163">
        <f ca="1">I160-0.03</f>
        <v>0.30325000000000002</v>
      </c>
      <c r="K160" s="163">
        <f ca="1">I160+0.03</f>
        <v>0.36324999999999996</v>
      </c>
      <c r="L160" s="128" t="str">
        <f ca="1">IF(AND(D160&gt;I160-0.03,D160&lt;I160+0.03),"○","×")</f>
        <v>×</v>
      </c>
      <c r="M160" s="128" t="str">
        <f ca="1">IF(AND(E160&gt;I160-0.03,E160&lt;I160+0.03),"○","×")</f>
        <v>○</v>
      </c>
      <c r="N160" s="128" t="str">
        <f ca="1">IF(AND(F160&gt;I160-0.03,F160&lt;I160+0.03),"○","×")</f>
        <v>×</v>
      </c>
      <c r="O160" s="128" t="str">
        <f ca="1">IF(AND(G160&gt;I160-0.03,G160&lt;I160+0.03),"○","×")</f>
        <v>×</v>
      </c>
      <c r="P160" s="128" t="str">
        <f ca="1">IF(AND(H160&gt;I160-0.03,H160&lt;I160+0.03),"○","×")</f>
        <v>×</v>
      </c>
      <c r="Q160" s="164" t="str">
        <f ca="1">IF(COUNTIF(L160:P160,"○")=5,"同程度","―")</f>
        <v>―</v>
      </c>
      <c r="R160" s="165" t="str">
        <f t="shared" ca="1" si="21"/>
        <v>↑</v>
      </c>
      <c r="S160" s="128" t="str">
        <f t="shared" ca="1" si="21"/>
        <v>↓</v>
      </c>
      <c r="T160" s="128" t="str">
        <f t="shared" ca="1" si="21"/>
        <v>↑</v>
      </c>
      <c r="U160" s="128" t="str">
        <f t="shared" ca="1" si="21"/>
        <v>↓</v>
      </c>
      <c r="V160" s="128" t="str">
        <f ca="1">R160&amp;S160&amp;T160&amp;U160</f>
        <v>↑↓↑↓</v>
      </c>
      <c r="W160" s="169" t="str" cm="1">
        <f t="array" aca="1" ref="W160" ca="1">INDEX($AL$2:$AL$82,MATCH(V160,$AK$2:$AK$82,0),0)</f>
        <v>隔年で増減</v>
      </c>
      <c r="X160" s="167" t="str">
        <f ca="1">IF(F160-D160&gt;0,"↑",IF(F160-D160&lt;0,"↓","－"))</f>
        <v>↑</v>
      </c>
      <c r="Y160" s="168" t="str">
        <f ca="1">IF(V160="↓↑↓↓",IF(X160="↓","減少傾向","×"),"判定外")</f>
        <v>判定外</v>
      </c>
      <c r="Z160" s="169" t="str">
        <f ca="1">IF(V160="↑↓↑↑",IF(X160="↑","増加傾向","×"),"判定外")</f>
        <v>判定外</v>
      </c>
      <c r="AA160" s="170" t="str">
        <f ca="1">IF(G160-E160&gt;0,"↑",IF(G160-E160&lt;0,"↓","－"))</f>
        <v>↑</v>
      </c>
      <c r="AB160" s="168" t="str">
        <f ca="1">IF(V160="↓↓↑↓",IF(AA160="↓","減少傾向","×"),"判定外")</f>
        <v>判定外</v>
      </c>
      <c r="AC160" s="169" t="str">
        <f ca="1">IF(V160="↑↑↓↑",IF(AA160="↑","増加傾向","×"),"判定外")</f>
        <v>判定外</v>
      </c>
      <c r="AD160" s="171" t="s">
        <v>321</v>
      </c>
      <c r="AE160" s="196"/>
    </row>
    <row r="161" spans="2:31" ht="14.25" thickBot="1" x14ac:dyDescent="0.2">
      <c r="B161" s="201"/>
      <c r="C161" s="202"/>
      <c r="D161" s="290"/>
      <c r="E161" s="290"/>
      <c r="F161" s="290"/>
      <c r="G161" s="290"/>
      <c r="H161" s="290"/>
      <c r="I161" s="203"/>
      <c r="J161" s="203"/>
      <c r="K161" s="203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3"/>
      <c r="X161" s="204"/>
      <c r="Y161" s="203"/>
      <c r="Z161" s="203"/>
      <c r="AA161" s="204"/>
      <c r="AB161" s="203"/>
      <c r="AC161" s="203"/>
      <c r="AD161" s="205"/>
      <c r="AE161" s="206"/>
    </row>
    <row r="162" spans="2:31" ht="14.25" thickBot="1" x14ac:dyDescent="0.2">
      <c r="D162" s="4"/>
      <c r="E162" s="4"/>
      <c r="F162" s="4"/>
      <c r="G162" s="4"/>
      <c r="H162" s="4"/>
    </row>
    <row r="163" spans="2:31" ht="14.25" thickBot="1" x14ac:dyDescent="0.2">
      <c r="B163" s="210" t="s">
        <v>513</v>
      </c>
      <c r="C163" s="211"/>
      <c r="D163" s="291"/>
      <c r="E163" s="291"/>
      <c r="F163" s="291"/>
      <c r="G163" s="291"/>
      <c r="H163" s="291"/>
      <c r="I163" s="212"/>
      <c r="J163" s="212"/>
      <c r="K163" s="212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2"/>
      <c r="X163" s="213"/>
      <c r="Y163" s="212"/>
      <c r="Z163" s="212"/>
      <c r="AA163" s="213"/>
      <c r="AB163" s="212"/>
      <c r="AC163" s="212"/>
      <c r="AD163" s="214"/>
      <c r="AE163" s="215"/>
    </row>
    <row r="164" spans="2:31" ht="13.5" customHeight="1" x14ac:dyDescent="0.15">
      <c r="B164" s="216"/>
      <c r="C164" s="217"/>
      <c r="D164" s="292"/>
      <c r="E164" s="292"/>
      <c r="F164" s="292"/>
      <c r="G164" s="292"/>
      <c r="H164" s="292"/>
      <c r="I164" s="325" t="s">
        <v>336</v>
      </c>
      <c r="J164" s="326"/>
      <c r="K164" s="326"/>
      <c r="L164" s="327"/>
      <c r="M164" s="327"/>
      <c r="N164" s="327"/>
      <c r="O164" s="327"/>
      <c r="P164" s="327"/>
      <c r="Q164" s="328" t="s">
        <v>334</v>
      </c>
      <c r="R164" s="325" t="s">
        <v>337</v>
      </c>
      <c r="S164" s="327"/>
      <c r="T164" s="327"/>
      <c r="U164" s="327"/>
      <c r="V164" s="330" t="s">
        <v>335</v>
      </c>
      <c r="W164" s="331"/>
      <c r="X164" s="319" t="s">
        <v>436</v>
      </c>
      <c r="Y164" s="323" t="s">
        <v>440</v>
      </c>
      <c r="Z164" s="324"/>
      <c r="AA164" s="321" t="s">
        <v>437</v>
      </c>
      <c r="AB164" s="323" t="s">
        <v>441</v>
      </c>
      <c r="AC164" s="324"/>
      <c r="AD164" s="343" t="s">
        <v>424</v>
      </c>
      <c r="AE164" s="218"/>
    </row>
    <row r="165" spans="2:31" x14ac:dyDescent="0.15">
      <c r="B165" s="216"/>
      <c r="C165" s="142" t="s">
        <v>13</v>
      </c>
      <c r="D165" s="281" t="str" cm="1">
        <f t="array" aca="1" ref="D165" ca="1">"R"&amp;RIGHT(CELL("filename",'3-3.2019'!A1),4)-2018</f>
        <v>R1</v>
      </c>
      <c r="E165" s="281" t="str" cm="1">
        <f t="array" aca="1" ref="E165" ca="1">"R"&amp;RIGHT(CELL("filename",'3-3.2020'!A1),4)-2018</f>
        <v>R2</v>
      </c>
      <c r="F165" s="281" t="str" cm="1">
        <f t="array" aca="1" ref="F165" ca="1">"R"&amp;RIGHT(CELL("filename",'3-3.2021'!B52),4)-2018</f>
        <v>R3</v>
      </c>
      <c r="G165" s="281" t="str" cm="1">
        <f t="array" aca="1" ref="G165" ca="1">"R"&amp;RIGHT(CELL("filename",'3-3.2022'!C52),4)-2018</f>
        <v>R4</v>
      </c>
      <c r="H165" s="281" t="str" cm="1">
        <f t="array" aca="1" ref="H165" ca="1">"R"&amp;RIGHT(CELL("filename",'3-3.2023'!D52),4)-2018</f>
        <v>R5</v>
      </c>
      <c r="I165" s="143" t="s">
        <v>333</v>
      </c>
      <c r="J165" s="144">
        <v>-0.03</v>
      </c>
      <c r="K165" s="144">
        <v>0.03</v>
      </c>
      <c r="L165" s="280" t="str">
        <f ca="1">Q1</f>
        <v>R1</v>
      </c>
      <c r="M165" s="280" t="str">
        <f ca="1">R1</f>
        <v>R2</v>
      </c>
      <c r="N165" s="280" t="str">
        <f ca="1">S1</f>
        <v>R3</v>
      </c>
      <c r="O165" s="280" t="str">
        <f ca="1">T1</f>
        <v>R4</v>
      </c>
      <c r="P165" s="280" t="str">
        <f ca="1">U1</f>
        <v>R5</v>
      </c>
      <c r="Q165" s="329"/>
      <c r="R165" s="145" t="s">
        <v>430</v>
      </c>
      <c r="S165" s="114" t="s">
        <v>431</v>
      </c>
      <c r="T165" s="114" t="s">
        <v>432</v>
      </c>
      <c r="U165" s="114" t="s">
        <v>433</v>
      </c>
      <c r="V165" s="332"/>
      <c r="W165" s="333"/>
      <c r="X165" s="320"/>
      <c r="Y165" s="146" t="s">
        <v>442</v>
      </c>
      <c r="Z165" s="147" t="s">
        <v>443</v>
      </c>
      <c r="AA165" s="322"/>
      <c r="AB165" s="148" t="s">
        <v>444</v>
      </c>
      <c r="AC165" s="149" t="s">
        <v>445</v>
      </c>
      <c r="AD165" s="344"/>
      <c r="AE165" s="218"/>
    </row>
    <row r="166" spans="2:31" x14ac:dyDescent="0.15">
      <c r="B166" s="216"/>
      <c r="C166" s="150" t="s">
        <v>267</v>
      </c>
      <c r="D166" s="260" cm="1">
        <f t="array" ref="D166">INDEX('3-3.2019'!D:D,MATCH("F139110110504",'3-3.2019'!A:A,0),0)</f>
        <v>27</v>
      </c>
      <c r="E166" s="260" cm="1">
        <f t="array" ref="E166">INDEX('3-3.2020'!D:D,MATCH("F139110110504",'3-3.2020'!A:A,0),0)</f>
        <v>16</v>
      </c>
      <c r="F166" s="260" cm="1">
        <f t="array" ref="F166">INDEX('3-3.2021'!D:D,MATCH("F139110110504",'3-3.2021'!A:A,0),0)</f>
        <v>18</v>
      </c>
      <c r="G166" s="260" cm="1">
        <f t="array" ref="G166">INDEX('3-3.2022'!D:D,MATCH("F139110110504",'3-3.2022'!A:A,0),0)</f>
        <v>25</v>
      </c>
      <c r="H166" s="260" cm="1">
        <f t="array" ref="H166">INDEX('3-3.2023'!D:D,MATCH("F139110110504",'3-3.2023'!A:A,0),0)</f>
        <v>15</v>
      </c>
      <c r="I166" s="151">
        <f>AVERAGE(D166:H166)</f>
        <v>20.2</v>
      </c>
      <c r="J166" s="152">
        <f>I166*0.97</f>
        <v>19.593999999999998</v>
      </c>
      <c r="K166" s="152">
        <f>I166*1.03</f>
        <v>20.806000000000001</v>
      </c>
      <c r="L166" s="114" t="str">
        <f>IF(AND(D166&gt;I166*0.97,D166&lt;I166*1.03),"○","×")</f>
        <v>×</v>
      </c>
      <c r="M166" s="114" t="str">
        <f>IF(AND(E166&gt;I166*0.97,E166&lt;I166*1.03),"○","×")</f>
        <v>×</v>
      </c>
      <c r="N166" s="114" t="str">
        <f>IF(AND(F166&gt;I166*0.97,F166&lt;I166*1.03),"○","×")</f>
        <v>×</v>
      </c>
      <c r="O166" s="114" t="str">
        <f>IF(AND(G166&gt;I166*0.97,G166&lt;I166*1.03),"○","×")</f>
        <v>×</v>
      </c>
      <c r="P166" s="114" t="str">
        <f>IF(AND(H166&gt;I166*0.97,H166&lt;I166*1.03),"○","×")</f>
        <v>×</v>
      </c>
      <c r="Q166" s="153" t="str">
        <f>IF(COUNTIF(L166:P166,"○")=5,"同程度","―")</f>
        <v>―</v>
      </c>
      <c r="R166" s="145" t="str">
        <f t="shared" ref="R166:U169" si="22">IF(E166-D166&gt;0,"↑",IF(E166-D166&lt;0,"↓","－"))</f>
        <v>↓</v>
      </c>
      <c r="S166" s="114" t="str">
        <f t="shared" si="22"/>
        <v>↑</v>
      </c>
      <c r="T166" s="114" t="str">
        <f t="shared" si="22"/>
        <v>↑</v>
      </c>
      <c r="U166" s="114" t="str">
        <f t="shared" si="22"/>
        <v>↓</v>
      </c>
      <c r="V166" s="114" t="str">
        <f>R166&amp;S166&amp;T166&amp;U166</f>
        <v>↓↑↑↓</v>
      </c>
      <c r="W166" s="157" t="str" cm="1">
        <f t="array" ref="W166">INDEX($AL$2:$AL$82,MATCH(V166,$AK$2:$AK$82,0),0)</f>
        <v>年度により増減</v>
      </c>
      <c r="X166" s="155" t="str">
        <f>IF(F166-D166&gt;0,"↑",IF(F166-D166&lt;0,"↓","－"))</f>
        <v>↓</v>
      </c>
      <c r="Y166" s="156" t="str">
        <f>IF(V166="↓↑↓↓",IF(X166="↓","減少傾向","×"),"判定外")</f>
        <v>判定外</v>
      </c>
      <c r="Z166" s="157" t="str">
        <f>IF(V166="↑↓↑↑",IF(X166="↑","増加傾向","×"),"判定外")</f>
        <v>判定外</v>
      </c>
      <c r="AA166" s="158" t="str">
        <f>IF(G166-E166&gt;0,"↑",IF(G166-E166&lt;0,"↓","－"))</f>
        <v>↑</v>
      </c>
      <c r="AB166" s="156" t="str">
        <f>IF(V166="↓↓↑↓",IF(AA166="↓","減少傾向","×"),"判定外")</f>
        <v>判定外</v>
      </c>
      <c r="AC166" s="157" t="str">
        <f>IF(V166="↑↑↓↑",IF(AA166="↑","増加傾向","×"),"判定外")</f>
        <v>判定外</v>
      </c>
      <c r="AD166" s="159"/>
      <c r="AE166" s="218"/>
    </row>
    <row r="167" spans="2:31" x14ac:dyDescent="0.15">
      <c r="B167" s="216"/>
      <c r="C167" s="150" t="s">
        <v>268</v>
      </c>
      <c r="D167" s="40" cm="1">
        <f t="array" ref="D167">INDEX('3-3.2019'!E:E,MATCH("F139110110504",'3-3.2019'!A:A,0),0)</f>
        <v>11</v>
      </c>
      <c r="E167" s="40" cm="1">
        <f t="array" ref="E167">INDEX('3-3.2020'!E:E,MATCH("F139110110504",'3-3.2020'!A:A,0),0)</f>
        <v>8</v>
      </c>
      <c r="F167" s="40" cm="1">
        <f t="array" ref="F167">INDEX('3-3.2021'!E:E,MATCH("F139110110504",'3-3.2021'!A:A,0),0)</f>
        <v>9</v>
      </c>
      <c r="G167" s="40" cm="1">
        <f t="array" ref="G167">INDEX('3-3.2022'!E:E,MATCH("F139110110504",'3-3.2022'!A:A,0),0)</f>
        <v>8</v>
      </c>
      <c r="H167" s="40" cm="1">
        <f t="array" ref="H167">INDEX('3-3.2023'!E:E,MATCH("F139110110504",'3-3.2023'!A:A,0),0)</f>
        <v>6</v>
      </c>
      <c r="I167" s="151">
        <f>AVERAGE(D167:H167)</f>
        <v>8.4</v>
      </c>
      <c r="J167" s="152">
        <f>I167*0.97</f>
        <v>8.1479999999999997</v>
      </c>
      <c r="K167" s="152">
        <f>I167*1.03</f>
        <v>8.652000000000001</v>
      </c>
      <c r="L167" s="114" t="str">
        <f>IF(AND(D167&gt;I167*0.97,D167&lt;I167*1.03),"○","×")</f>
        <v>×</v>
      </c>
      <c r="M167" s="114" t="str">
        <f>IF(AND(E167&gt;I167*0.97,E167&lt;I167*1.03),"○","×")</f>
        <v>×</v>
      </c>
      <c r="N167" s="114" t="str">
        <f>IF(AND(F167&gt;I167*0.97,F167&lt;I167*1.03),"○","×")</f>
        <v>×</v>
      </c>
      <c r="O167" s="114" t="str">
        <f>IF(AND(G167&gt;I167*0.97,G167&lt;I167*1.03),"○","×")</f>
        <v>×</v>
      </c>
      <c r="P167" s="114" t="str">
        <f>IF(AND(H167&gt;I167*0.97,H167&lt;I167*1.03),"○","×")</f>
        <v>×</v>
      </c>
      <c r="Q167" s="153" t="str">
        <f>IF(COUNTIF(L167:P167,"○")=5,"同程度","―")</f>
        <v>―</v>
      </c>
      <c r="R167" s="145" t="str">
        <f t="shared" si="22"/>
        <v>↓</v>
      </c>
      <c r="S167" s="114" t="str">
        <f t="shared" si="22"/>
        <v>↑</v>
      </c>
      <c r="T167" s="114" t="str">
        <f t="shared" si="22"/>
        <v>↓</v>
      </c>
      <c r="U167" s="114" t="str">
        <f t="shared" si="22"/>
        <v>↓</v>
      </c>
      <c r="V167" s="114" t="str">
        <f>R167&amp;S167&amp;T167&amp;U167</f>
        <v>↓↑↓↓</v>
      </c>
      <c r="W167" s="157" t="str" cm="1">
        <f t="array" ref="W167">INDEX($AL$2:$AL$82,MATCH(V167,$AK$2:$AK$82,0),0)</f>
        <v>年度により増減</v>
      </c>
      <c r="X167" s="155" t="str">
        <f>IF(F167-D167&gt;0,"↑",IF(F167-D167&lt;0,"↓","－"))</f>
        <v>↓</v>
      </c>
      <c r="Y167" s="156" t="str">
        <f>IF(V167="↓↑↓↓",IF(X167="↓","減少傾向","×"),"判定外")</f>
        <v>減少傾向</v>
      </c>
      <c r="Z167" s="157" t="str">
        <f>IF(V167="↑↓↑↑",IF(X167="↑","増加傾向","×"),"判定外")</f>
        <v>判定外</v>
      </c>
      <c r="AA167" s="158" t="str">
        <f>IF(G167-E167&gt;0,"↑",IF(G167-E167&lt;0,"↓","－"))</f>
        <v>－</v>
      </c>
      <c r="AB167" s="156" t="str">
        <f>IF(V167="↓↓↑↓",IF(AA167="↓","減少傾向","×"),"判定外")</f>
        <v>判定外</v>
      </c>
      <c r="AC167" s="157" t="str">
        <f>IF(V167="↑↑↓↑",IF(AA167="↑","増加傾向","×"),"判定外")</f>
        <v>判定外</v>
      </c>
      <c r="AD167" s="159"/>
      <c r="AE167" s="218"/>
    </row>
    <row r="168" spans="2:31" x14ac:dyDescent="0.15">
      <c r="B168" s="216"/>
      <c r="C168" s="150" t="s">
        <v>316</v>
      </c>
      <c r="D168" s="260">
        <f>SUM(D166:D167)</f>
        <v>38</v>
      </c>
      <c r="E168" s="260">
        <f>SUM(E166:E167)</f>
        <v>24</v>
      </c>
      <c r="F168" s="260">
        <f>SUM(F166:F167)</f>
        <v>27</v>
      </c>
      <c r="G168" s="260">
        <f>SUM(G166:G167)</f>
        <v>33</v>
      </c>
      <c r="H168" s="260">
        <f>SUM(H166:H167)</f>
        <v>21</v>
      </c>
      <c r="I168" s="151">
        <f>AVERAGE(D168:H168)</f>
        <v>28.6</v>
      </c>
      <c r="J168" s="152">
        <f>I168*0.97</f>
        <v>27.742000000000001</v>
      </c>
      <c r="K168" s="152">
        <f>I168*1.03</f>
        <v>29.458000000000002</v>
      </c>
      <c r="L168" s="114" t="str">
        <f>IF(AND(D168&gt;I168*0.97,D168&lt;I168*1.03),"○","×")</f>
        <v>×</v>
      </c>
      <c r="M168" s="114" t="str">
        <f>IF(AND(E168&gt;I168*0.97,E168&lt;I168*1.03),"○","×")</f>
        <v>×</v>
      </c>
      <c r="N168" s="114" t="str">
        <f>IF(AND(F168&gt;I168*0.97,F168&lt;I168*1.03),"○","×")</f>
        <v>×</v>
      </c>
      <c r="O168" s="114" t="str">
        <f>IF(AND(G168&gt;I168*0.97,G168&lt;I168*1.03),"○","×")</f>
        <v>×</v>
      </c>
      <c r="P168" s="114" t="str">
        <f>IF(AND(H168&gt;I168*0.97,H168&lt;I168*1.03),"○","×")</f>
        <v>×</v>
      </c>
      <c r="Q168" s="153" t="str">
        <f>IF(COUNTIF(L168:P168,"○")=5,"同程度","―")</f>
        <v>―</v>
      </c>
      <c r="R168" s="145" t="str">
        <f t="shared" si="22"/>
        <v>↓</v>
      </c>
      <c r="S168" s="114" t="str">
        <f t="shared" si="22"/>
        <v>↑</v>
      </c>
      <c r="T168" s="114" t="str">
        <f t="shared" si="22"/>
        <v>↑</v>
      </c>
      <c r="U168" s="114" t="str">
        <f t="shared" si="22"/>
        <v>↓</v>
      </c>
      <c r="V168" s="114" t="str">
        <f>R168&amp;S168&amp;T168&amp;U168</f>
        <v>↓↑↑↓</v>
      </c>
      <c r="W168" s="157" t="str" cm="1">
        <f t="array" ref="W168">INDEX($AL$2:$AL$82,MATCH(V168,$AK$2:$AK$82,0),0)</f>
        <v>年度により増減</v>
      </c>
      <c r="X168" s="155" t="str">
        <f>IF(F168-D168&gt;0,"↑",IF(F168-D168&lt;0,"↓","－"))</f>
        <v>↓</v>
      </c>
      <c r="Y168" s="156" t="str">
        <f>IF(V168="↓↑↓↓",IF(X168="↓","減少傾向","×"),"判定外")</f>
        <v>判定外</v>
      </c>
      <c r="Z168" s="157" t="str">
        <f>IF(V168="↑↓↑↑",IF(X168="↑","増加傾向","×"),"判定外")</f>
        <v>判定外</v>
      </c>
      <c r="AA168" s="158" t="str">
        <f>IF(G168-E168&gt;0,"↑",IF(G168-E168&lt;0,"↓","－"))</f>
        <v>↑</v>
      </c>
      <c r="AB168" s="156" t="str">
        <f>IF(V168="↓↓↑↓",IF(AA168="↓","減少傾向","×"),"判定外")</f>
        <v>判定外</v>
      </c>
      <c r="AC168" s="157" t="str">
        <f>IF(V168="↑↑↓↑",IF(AA168="↑","増加傾向","×"),"判定外")</f>
        <v>判定外</v>
      </c>
      <c r="AD168" s="160" t="s">
        <v>421</v>
      </c>
      <c r="AE168" s="218"/>
    </row>
    <row r="169" spans="2:31" ht="14.25" thickBot="1" x14ac:dyDescent="0.2">
      <c r="B169" s="216"/>
      <c r="C169" s="150" t="s">
        <v>317</v>
      </c>
      <c r="D169" s="161">
        <f>ROUND(D167/D168,3)</f>
        <v>0.28899999999999998</v>
      </c>
      <c r="E169" s="161">
        <f>ROUND(E167/E168,3)</f>
        <v>0.33300000000000002</v>
      </c>
      <c r="F169" s="161">
        <f>ROUND(F167/F168,3)</f>
        <v>0.33300000000000002</v>
      </c>
      <c r="G169" s="161">
        <f>ROUND(G167/G168,3)</f>
        <v>0.24199999999999999</v>
      </c>
      <c r="H169" s="161">
        <f>ROUND(H167/H168,3)</f>
        <v>0.28599999999999998</v>
      </c>
      <c r="I169" s="162">
        <f>AVERAGE(D169:H169)</f>
        <v>0.29660000000000003</v>
      </c>
      <c r="J169" s="163">
        <f>I169-0.03</f>
        <v>0.26660000000000006</v>
      </c>
      <c r="K169" s="163">
        <f>I169+0.03</f>
        <v>0.3266</v>
      </c>
      <c r="L169" s="128" t="str">
        <f>IF(AND(D169&gt;I169-0.03,D169&lt;I169+0.03),"○","×")</f>
        <v>○</v>
      </c>
      <c r="M169" s="128" t="str">
        <f>IF(AND(E169&gt;I169-0.03,E169&lt;I169+0.03),"○","×")</f>
        <v>×</v>
      </c>
      <c r="N169" s="128" t="str">
        <f>IF(AND(F169&gt;I169-0.03,F169&lt;I169+0.03),"○","×")</f>
        <v>×</v>
      </c>
      <c r="O169" s="128" t="str">
        <f>IF(AND(G169&gt;I169-0.03,G169&lt;I169+0.03),"○","×")</f>
        <v>×</v>
      </c>
      <c r="P169" s="128" t="str">
        <f>IF(AND(H169&gt;I169-0.03,H169&lt;I169+0.03),"○","×")</f>
        <v>○</v>
      </c>
      <c r="Q169" s="164" t="str">
        <f>IF(COUNTIF(L169:P169,"○")=5,"同程度","―")</f>
        <v>―</v>
      </c>
      <c r="R169" s="165" t="str">
        <f t="shared" si="22"/>
        <v>↑</v>
      </c>
      <c r="S169" s="128" t="str">
        <f t="shared" si="22"/>
        <v>－</v>
      </c>
      <c r="T169" s="128" t="str">
        <f t="shared" si="22"/>
        <v>↓</v>
      </c>
      <c r="U169" s="128" t="str">
        <f t="shared" si="22"/>
        <v>↑</v>
      </c>
      <c r="V169" s="128" t="str">
        <f>R169&amp;S169&amp;T169&amp;U169</f>
        <v>↑－↓↑</v>
      </c>
      <c r="W169" s="169" t="str" cm="1">
        <f t="array" ref="W169">INDEX($AL$2:$AL$82,MATCH(V169,$AK$2:$AK$82,0),0)</f>
        <v>年度により増減</v>
      </c>
      <c r="X169" s="167" t="str">
        <f>IF(F169-D169&gt;0,"↑",IF(F169-D169&lt;0,"↓","－"))</f>
        <v>↑</v>
      </c>
      <c r="Y169" s="168" t="str">
        <f>IF(V169="↓↑↓↓",IF(X169="↓","減少傾向","×"),"判定外")</f>
        <v>判定外</v>
      </c>
      <c r="Z169" s="169" t="str">
        <f>IF(V169="↑↓↑↑",IF(X169="↑","増加傾向","×"),"判定外")</f>
        <v>判定外</v>
      </c>
      <c r="AA169" s="170" t="str">
        <f>IF(G169-E169&gt;0,"↑",IF(G169-E169&lt;0,"↓","－"))</f>
        <v>↓</v>
      </c>
      <c r="AB169" s="168" t="str">
        <f>IF(V169="↓↓↑↓",IF(AA169="↓","減少傾向","×"),"判定外")</f>
        <v>判定外</v>
      </c>
      <c r="AC169" s="169" t="str">
        <f>IF(V169="↑↑↓↑",IF(AA169="↑","増加傾向","×"),"判定外")</f>
        <v>判定外</v>
      </c>
      <c r="AD169" s="171" t="s">
        <v>421</v>
      </c>
      <c r="AE169" s="218"/>
    </row>
    <row r="170" spans="2:31" ht="14.25" thickBot="1" x14ac:dyDescent="0.2">
      <c r="B170" s="216"/>
      <c r="C170" s="217"/>
      <c r="D170" s="292"/>
      <c r="E170" s="292"/>
      <c r="F170" s="292"/>
      <c r="G170" s="292"/>
      <c r="H170" s="292"/>
      <c r="I170" s="219"/>
      <c r="J170" s="219"/>
      <c r="K170" s="219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19"/>
      <c r="X170" s="220"/>
      <c r="Y170" s="219"/>
      <c r="Z170" s="219"/>
      <c r="AA170" s="220"/>
      <c r="AB170" s="219"/>
      <c r="AC170" s="219"/>
      <c r="AD170" s="221"/>
      <c r="AE170" s="218"/>
    </row>
    <row r="171" spans="2:31" ht="13.5" customHeight="1" x14ac:dyDescent="0.15">
      <c r="B171" s="216"/>
      <c r="C171" s="217"/>
      <c r="D171" s="292"/>
      <c r="E171" s="292"/>
      <c r="F171" s="292"/>
      <c r="G171" s="292"/>
      <c r="H171" s="292"/>
      <c r="I171" s="325" t="s">
        <v>336</v>
      </c>
      <c r="J171" s="326"/>
      <c r="K171" s="326"/>
      <c r="L171" s="327"/>
      <c r="M171" s="327"/>
      <c r="N171" s="327"/>
      <c r="O171" s="327"/>
      <c r="P171" s="327"/>
      <c r="Q171" s="328" t="s">
        <v>334</v>
      </c>
      <c r="R171" s="325" t="s">
        <v>337</v>
      </c>
      <c r="S171" s="327"/>
      <c r="T171" s="327"/>
      <c r="U171" s="327"/>
      <c r="V171" s="330" t="s">
        <v>335</v>
      </c>
      <c r="W171" s="331"/>
      <c r="X171" s="319" t="s">
        <v>436</v>
      </c>
      <c r="Y171" s="323" t="s">
        <v>440</v>
      </c>
      <c r="Z171" s="324"/>
      <c r="AA171" s="321" t="s">
        <v>437</v>
      </c>
      <c r="AB171" s="323" t="s">
        <v>441</v>
      </c>
      <c r="AC171" s="324"/>
      <c r="AD171" s="343" t="s">
        <v>424</v>
      </c>
      <c r="AE171" s="218"/>
    </row>
    <row r="172" spans="2:31" x14ac:dyDescent="0.15">
      <c r="B172" s="216"/>
      <c r="C172" s="175" t="s">
        <v>14</v>
      </c>
      <c r="D172" s="39" t="str">
        <f ca="1">Q1&amp;"(n="&amp;D184&amp;")"</f>
        <v>R1(n=77)</v>
      </c>
      <c r="E172" s="39" t="str">
        <f ca="1">R1&amp;"(n="&amp;E184&amp;")"</f>
        <v>R2(n=77)</v>
      </c>
      <c r="F172" s="39" t="str">
        <f ca="1">S1&amp;"(n="&amp;F184&amp;")"</f>
        <v>R3(n=77)</v>
      </c>
      <c r="G172" s="39" t="str">
        <f ca="1">T1&amp;"(n="&amp;G184&amp;")"</f>
        <v>R4(n=77)</v>
      </c>
      <c r="H172" s="39" t="str">
        <f ca="1">U1&amp;"(n="&amp;H184&amp;")"</f>
        <v>R5(n=77)</v>
      </c>
      <c r="I172" s="143" t="s">
        <v>333</v>
      </c>
      <c r="J172" s="144">
        <v>-0.03</v>
      </c>
      <c r="K172" s="144">
        <v>0.03</v>
      </c>
      <c r="L172" s="280" t="str">
        <f ca="1">Q1</f>
        <v>R1</v>
      </c>
      <c r="M172" s="280" t="str">
        <f ca="1">R1</f>
        <v>R2</v>
      </c>
      <c r="N172" s="280" t="str">
        <f ca="1">S1</f>
        <v>R3</v>
      </c>
      <c r="O172" s="280" t="str">
        <f ca="1">T1</f>
        <v>R4</v>
      </c>
      <c r="P172" s="280" t="str">
        <f ca="1">U1</f>
        <v>R5</v>
      </c>
      <c r="Q172" s="329"/>
      <c r="R172" s="145" t="s">
        <v>430</v>
      </c>
      <c r="S172" s="114" t="s">
        <v>431</v>
      </c>
      <c r="T172" s="114" t="s">
        <v>432</v>
      </c>
      <c r="U172" s="114" t="s">
        <v>433</v>
      </c>
      <c r="V172" s="332"/>
      <c r="W172" s="333"/>
      <c r="X172" s="320"/>
      <c r="Y172" s="146" t="s">
        <v>442</v>
      </c>
      <c r="Z172" s="147" t="s">
        <v>443</v>
      </c>
      <c r="AA172" s="322"/>
      <c r="AB172" s="148" t="s">
        <v>444</v>
      </c>
      <c r="AC172" s="149" t="s">
        <v>445</v>
      </c>
      <c r="AD172" s="344"/>
      <c r="AE172" s="218"/>
    </row>
    <row r="173" spans="2:31" x14ac:dyDescent="0.15">
      <c r="B173" s="216"/>
      <c r="C173" s="150" t="s">
        <v>267</v>
      </c>
      <c r="D173" s="260">
        <f>'3-3.2019'!D99</f>
        <v>8373</v>
      </c>
      <c r="E173" s="260">
        <f>'3-3.2020'!D99</f>
        <v>8241</v>
      </c>
      <c r="F173" s="260">
        <f>'3-3.2021'!D99</f>
        <v>8546</v>
      </c>
      <c r="G173" s="260">
        <f>'3-3.2022'!D99</f>
        <v>8192</v>
      </c>
      <c r="H173" s="260">
        <f>'3-3.2023'!D99</f>
        <v>8329</v>
      </c>
      <c r="I173" s="151">
        <f>AVERAGE(D173:H173)</f>
        <v>8336.2000000000007</v>
      </c>
      <c r="J173" s="152">
        <f>I173*0.97</f>
        <v>8086.1140000000005</v>
      </c>
      <c r="K173" s="152">
        <f>I173*1.03</f>
        <v>8586.2860000000019</v>
      </c>
      <c r="L173" s="114" t="str">
        <f>IF(AND(D173&gt;I173*0.97,D173&lt;I173*1.03),"○","×")</f>
        <v>○</v>
      </c>
      <c r="M173" s="114" t="str">
        <f>IF(AND(E173&gt;I173*0.97,E173&lt;I173*1.03),"○","×")</f>
        <v>○</v>
      </c>
      <c r="N173" s="114" t="str">
        <f>IF(AND(F173&gt;I173*0.97,F173&lt;I173*1.03),"○","×")</f>
        <v>○</v>
      </c>
      <c r="O173" s="114" t="str">
        <f>IF(AND(G173&gt;I173*0.97,G173&lt;I173*1.03),"○","×")</f>
        <v>○</v>
      </c>
      <c r="P173" s="114" t="str">
        <f>IF(AND(H173&gt;I173*0.97,H173&lt;I173*1.03),"○","×")</f>
        <v>○</v>
      </c>
      <c r="Q173" s="153" t="str">
        <f>IF(COUNTIF(L173:P173,"○")=5,"同程度","―")</f>
        <v>同程度</v>
      </c>
      <c r="R173" s="145" t="str">
        <f t="shared" ref="R173:U176" si="23">IF(E173-D173&gt;0,"↑",IF(E173-D173&lt;0,"↓","－"))</f>
        <v>↓</v>
      </c>
      <c r="S173" s="114" t="str">
        <f t="shared" si="23"/>
        <v>↑</v>
      </c>
      <c r="T173" s="114" t="str">
        <f t="shared" si="23"/>
        <v>↓</v>
      </c>
      <c r="U173" s="114" t="str">
        <f t="shared" si="23"/>
        <v>↑</v>
      </c>
      <c r="V173" s="114" t="str">
        <f>R173&amp;S173&amp;T173&amp;U173</f>
        <v>↓↑↓↑</v>
      </c>
      <c r="W173" s="157" t="str" cm="1">
        <f t="array" ref="W173">INDEX($AL$2:$AL$82,MATCH(V173,$AK$2:$AK$82,0),0)</f>
        <v>隔年で増減</v>
      </c>
      <c r="X173" s="155" t="str">
        <f>IF(F173-D173&gt;0,"↑",IF(F173-D173&lt;0,"↓","－"))</f>
        <v>↑</v>
      </c>
      <c r="Y173" s="156" t="str">
        <f>IF(V173="↓↑↓↓",IF(X173="↓","減少傾向","×"),"判定外")</f>
        <v>判定外</v>
      </c>
      <c r="Z173" s="157" t="str">
        <f>IF(V173="↑↓↑↑",IF(X173="↑","増加傾向","×"),"判定外")</f>
        <v>判定外</v>
      </c>
      <c r="AA173" s="158" t="str">
        <f>IF(G173-E173&gt;0,"↑",IF(G173-E173&lt;0,"↓","－"))</f>
        <v>↓</v>
      </c>
      <c r="AB173" s="156" t="str">
        <f>IF(V173="↓↓↑↓",IF(AA173="↓","減少傾向","×"),"判定外")</f>
        <v>判定外</v>
      </c>
      <c r="AC173" s="157" t="str">
        <f>IF(V173="↑↑↓↑",IF(AA173="↑","増加傾向","×"),"判定外")</f>
        <v>判定外</v>
      </c>
      <c r="AD173" s="159"/>
      <c r="AE173" s="218"/>
    </row>
    <row r="174" spans="2:31" x14ac:dyDescent="0.15">
      <c r="B174" s="216"/>
      <c r="C174" s="150" t="s">
        <v>268</v>
      </c>
      <c r="D174" s="40">
        <f>'3-3.2019'!E99</f>
        <v>4022</v>
      </c>
      <c r="E174" s="40">
        <f>'3-3.2020'!E99</f>
        <v>3817</v>
      </c>
      <c r="F174" s="40">
        <f>'3-3.2021'!E99</f>
        <v>3945</v>
      </c>
      <c r="G174" s="40">
        <f>'3-3.2022'!E99</f>
        <v>3945</v>
      </c>
      <c r="H174" s="40">
        <f>'3-3.2023'!E99</f>
        <v>4122</v>
      </c>
      <c r="I174" s="151">
        <f>AVERAGE(D174:H174)</f>
        <v>3970.2</v>
      </c>
      <c r="J174" s="152">
        <f>I174*0.97</f>
        <v>3851.0939999999996</v>
      </c>
      <c r="K174" s="152">
        <f>I174*1.03</f>
        <v>4089.306</v>
      </c>
      <c r="L174" s="114" t="str">
        <f>IF(AND(D174&gt;I174*0.97,D174&lt;I174*1.03),"○","×")</f>
        <v>○</v>
      </c>
      <c r="M174" s="114" t="str">
        <f>IF(AND(E174&gt;I174*0.97,E174&lt;I174*1.03),"○","×")</f>
        <v>×</v>
      </c>
      <c r="N174" s="114" t="str">
        <f>IF(AND(F174&gt;I174*0.97,F174&lt;I174*1.03),"○","×")</f>
        <v>○</v>
      </c>
      <c r="O174" s="114" t="str">
        <f>IF(AND(G174&gt;I174*0.97,G174&lt;I174*1.03),"○","×")</f>
        <v>○</v>
      </c>
      <c r="P174" s="114" t="str">
        <f>IF(AND(H174&gt;I174*0.97,H174&lt;I174*1.03),"○","×")</f>
        <v>×</v>
      </c>
      <c r="Q174" s="153" t="str">
        <f>IF(COUNTIF(L174:P174,"○")=5,"同程度","―")</f>
        <v>―</v>
      </c>
      <c r="R174" s="145" t="str">
        <f t="shared" si="23"/>
        <v>↓</v>
      </c>
      <c r="S174" s="114" t="str">
        <f t="shared" si="23"/>
        <v>↑</v>
      </c>
      <c r="T174" s="114" t="str">
        <f t="shared" si="23"/>
        <v>－</v>
      </c>
      <c r="U174" s="114" t="str">
        <f t="shared" si="23"/>
        <v>↑</v>
      </c>
      <c r="V174" s="114" t="str">
        <f>R174&amp;S174&amp;T174&amp;U174</f>
        <v>↓↑－↑</v>
      </c>
      <c r="W174" s="157" t="str" cm="1">
        <f t="array" ref="W174">INDEX($AL$2:$AL$82,MATCH(V174,$AK$2:$AK$82,0),0)</f>
        <v>増加傾向⤴</v>
      </c>
      <c r="X174" s="155" t="str">
        <f>IF(F174-D174&gt;0,"↑",IF(F174-D174&lt;0,"↓","－"))</f>
        <v>↓</v>
      </c>
      <c r="Y174" s="156" t="str">
        <f>IF(V174="↓↑↓↓",IF(X174="↓","減少傾向","×"),"判定外")</f>
        <v>判定外</v>
      </c>
      <c r="Z174" s="157" t="str">
        <f>IF(V174="↑↓↑↑",IF(X174="↑","増加傾向","×"),"判定外")</f>
        <v>判定外</v>
      </c>
      <c r="AA174" s="158" t="str">
        <f>IF(G174-E174&gt;0,"↑",IF(G174-E174&lt;0,"↓","－"))</f>
        <v>↑</v>
      </c>
      <c r="AB174" s="156" t="str">
        <f>IF(V174="↓↓↑↓",IF(AA174="↓","減少傾向","×"),"判定外")</f>
        <v>判定外</v>
      </c>
      <c r="AC174" s="157" t="str">
        <f>IF(V174="↑↑↓↑",IF(AA174="↑","増加傾向","×"),"判定外")</f>
        <v>判定外</v>
      </c>
      <c r="AD174" s="159"/>
      <c r="AE174" s="218"/>
    </row>
    <row r="175" spans="2:31" x14ac:dyDescent="0.15">
      <c r="B175" s="216"/>
      <c r="C175" s="150" t="s">
        <v>316</v>
      </c>
      <c r="D175" s="260">
        <f>SUM(D173:D174)</f>
        <v>12395</v>
      </c>
      <c r="E175" s="260">
        <f>SUM(E173:E174)</f>
        <v>12058</v>
      </c>
      <c r="F175" s="260">
        <f>SUM(F173:F174)</f>
        <v>12491</v>
      </c>
      <c r="G175" s="260">
        <f>SUM(G173:G174)</f>
        <v>12137</v>
      </c>
      <c r="H175" s="260">
        <f>SUM(H173:H174)</f>
        <v>12451</v>
      </c>
      <c r="I175" s="151">
        <f>AVERAGE(D175:H175)</f>
        <v>12306.4</v>
      </c>
      <c r="J175" s="152">
        <f>I175*0.97</f>
        <v>11937.207999999999</v>
      </c>
      <c r="K175" s="152">
        <f>I175*1.03</f>
        <v>12675.592000000001</v>
      </c>
      <c r="L175" s="114" t="str">
        <f>IF(AND(D175&gt;I175*0.97,D175&lt;I175*1.03),"○","×")</f>
        <v>○</v>
      </c>
      <c r="M175" s="114" t="str">
        <f>IF(AND(E175&gt;I175*0.97,E175&lt;I175*1.03),"○","×")</f>
        <v>○</v>
      </c>
      <c r="N175" s="114" t="str">
        <f>IF(AND(F175&gt;I175*0.97,F175&lt;I175*1.03),"○","×")</f>
        <v>○</v>
      </c>
      <c r="O175" s="114" t="str">
        <f>IF(AND(G175&gt;I175*0.97,G175&lt;I175*1.03),"○","×")</f>
        <v>○</v>
      </c>
      <c r="P175" s="114" t="str">
        <f>IF(AND(H175&gt;I175*0.97,H175&lt;I175*1.03),"○","×")</f>
        <v>○</v>
      </c>
      <c r="Q175" s="153" t="str">
        <f>IF(COUNTIF(L175:P175,"○")=5,"同程度","―")</f>
        <v>同程度</v>
      </c>
      <c r="R175" s="145" t="str">
        <f t="shared" si="23"/>
        <v>↓</v>
      </c>
      <c r="S175" s="114" t="str">
        <f t="shared" si="23"/>
        <v>↑</v>
      </c>
      <c r="T175" s="114" t="str">
        <f t="shared" si="23"/>
        <v>↓</v>
      </c>
      <c r="U175" s="114" t="str">
        <f t="shared" si="23"/>
        <v>↑</v>
      </c>
      <c r="V175" s="114" t="str">
        <f>R175&amp;S175&amp;T175&amp;U175</f>
        <v>↓↑↓↑</v>
      </c>
      <c r="W175" s="157" t="str" cm="1">
        <f t="array" ref="W175">INDEX($AL$2:$AL$82,MATCH(V175,$AK$2:$AK$82,0),0)</f>
        <v>隔年で増減</v>
      </c>
      <c r="X175" s="155" t="str">
        <f>IF(F175-D175&gt;0,"↑",IF(F175-D175&lt;0,"↓","－"))</f>
        <v>↑</v>
      </c>
      <c r="Y175" s="156" t="str">
        <f>IF(V175="↓↑↓↓",IF(X175="↓","減少傾向","×"),"判定外")</f>
        <v>判定外</v>
      </c>
      <c r="Z175" s="157" t="str">
        <f>IF(V175="↑↓↑↑",IF(X175="↑","増加傾向","×"),"判定外")</f>
        <v>判定外</v>
      </c>
      <c r="AA175" s="158" t="str">
        <f>IF(G175-E175&gt;0,"↑",IF(G175-E175&lt;0,"↓","－"))</f>
        <v>↑</v>
      </c>
      <c r="AB175" s="156" t="str">
        <f>IF(V175="↓↓↑↓",IF(AA175="↓","減少傾向","×"),"判定外")</f>
        <v>判定外</v>
      </c>
      <c r="AC175" s="157" t="str">
        <f>IF(V175="↑↑↓↑",IF(AA175="↑","増加傾向","×"),"判定外")</f>
        <v>判定外</v>
      </c>
      <c r="AD175" s="160" t="s">
        <v>332</v>
      </c>
      <c r="AE175" s="218"/>
    </row>
    <row r="176" spans="2:31" ht="14.25" thickBot="1" x14ac:dyDescent="0.2">
      <c r="B176" s="216"/>
      <c r="C176" s="150" t="s">
        <v>317</v>
      </c>
      <c r="D176" s="161">
        <f>ROUND(D174/D175,3)</f>
        <v>0.32400000000000001</v>
      </c>
      <c r="E176" s="161">
        <f>ROUND(E174/E175,3)</f>
        <v>0.317</v>
      </c>
      <c r="F176" s="161">
        <f>ROUND(F174/F175,3)</f>
        <v>0.316</v>
      </c>
      <c r="G176" s="161">
        <f>ROUND(G174/G175,3)</f>
        <v>0.32500000000000001</v>
      </c>
      <c r="H176" s="161">
        <f>ROUND(H174/H175,3)</f>
        <v>0.33100000000000002</v>
      </c>
      <c r="I176" s="162">
        <f>AVERAGE(D176:H176)</f>
        <v>0.3226</v>
      </c>
      <c r="J176" s="163">
        <f>I176-0.03</f>
        <v>0.29259999999999997</v>
      </c>
      <c r="K176" s="163">
        <f>I176+0.03</f>
        <v>0.35260000000000002</v>
      </c>
      <c r="L176" s="128" t="str">
        <f>IF(AND(D176&gt;I176-0.03,D176&lt;I176+0.03),"○","×")</f>
        <v>○</v>
      </c>
      <c r="M176" s="128" t="str">
        <f>IF(AND(E176&gt;I176-0.03,E176&lt;I176+0.03),"○","×")</f>
        <v>○</v>
      </c>
      <c r="N176" s="128" t="str">
        <f>IF(AND(F176&gt;I176-0.03,F176&lt;I176+0.03),"○","×")</f>
        <v>○</v>
      </c>
      <c r="O176" s="128" t="str">
        <f>IF(AND(G176&gt;I176-0.03,G176&lt;I176+0.03),"○","×")</f>
        <v>○</v>
      </c>
      <c r="P176" s="128" t="str">
        <f>IF(AND(H176&gt;I176-0.03,H176&lt;I176+0.03),"○","×")</f>
        <v>○</v>
      </c>
      <c r="Q176" s="164" t="str">
        <f>IF(COUNTIF(L176:P176,"○")=5,"同程度","―")</f>
        <v>同程度</v>
      </c>
      <c r="R176" s="165" t="str">
        <f t="shared" si="23"/>
        <v>↓</v>
      </c>
      <c r="S176" s="128" t="str">
        <f t="shared" si="23"/>
        <v>↓</v>
      </c>
      <c r="T176" s="128" t="str">
        <f t="shared" si="23"/>
        <v>↑</v>
      </c>
      <c r="U176" s="128" t="str">
        <f t="shared" si="23"/>
        <v>↑</v>
      </c>
      <c r="V176" s="128" t="str">
        <f>R176&amp;S176&amp;T176&amp;U176</f>
        <v>↓↓↑↑</v>
      </c>
      <c r="W176" s="169" t="str" cm="1">
        <f t="array" ref="W176">INDEX($AL$2:$AL$82,MATCH(V176,$AK$2:$AK$82,0),0)</f>
        <v>年度により増減</v>
      </c>
      <c r="X176" s="167" t="str">
        <f>IF(F176-D176&gt;0,"↑",IF(F176-D176&lt;0,"↓","－"))</f>
        <v>↓</v>
      </c>
      <c r="Y176" s="168" t="str">
        <f>IF(V176="↓↑↓↓",IF(X176="↓","減少傾向","×"),"判定外")</f>
        <v>判定外</v>
      </c>
      <c r="Z176" s="169" t="str">
        <f>IF(V176="↑↓↑↑",IF(X176="↑","増加傾向","×"),"判定外")</f>
        <v>判定外</v>
      </c>
      <c r="AA176" s="170" t="str">
        <f>IF(G176-E176&gt;0,"↑",IF(G176-E176&lt;0,"↓","－"))</f>
        <v>↑</v>
      </c>
      <c r="AB176" s="168" t="str">
        <f>IF(V176="↓↓↑↓",IF(AA176="↓","減少傾向","×"),"判定外")</f>
        <v>判定外</v>
      </c>
      <c r="AC176" s="169" t="str">
        <f>IF(V176="↑↑↓↑",IF(AA176="↑","増加傾向","×"),"判定外")</f>
        <v>判定外</v>
      </c>
      <c r="AD176" s="171" t="s">
        <v>332</v>
      </c>
      <c r="AE176" s="218"/>
    </row>
    <row r="177" spans="2:31" ht="14.25" thickBot="1" x14ac:dyDescent="0.2">
      <c r="B177" s="216"/>
      <c r="C177" s="222"/>
      <c r="D177" s="292"/>
      <c r="E177" s="292"/>
      <c r="F177" s="292"/>
      <c r="G177" s="292"/>
      <c r="H177" s="292"/>
      <c r="I177" s="219"/>
      <c r="J177" s="219"/>
      <c r="K177" s="219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19"/>
      <c r="X177" s="220"/>
      <c r="Y177" s="219"/>
      <c r="Z177" s="219"/>
      <c r="AA177" s="220"/>
      <c r="AB177" s="219"/>
      <c r="AC177" s="219"/>
      <c r="AD177" s="221"/>
      <c r="AE177" s="218"/>
    </row>
    <row r="178" spans="2:31" ht="13.5" customHeight="1" x14ac:dyDescent="0.15">
      <c r="B178" s="216"/>
      <c r="C178" s="222"/>
      <c r="D178" s="292"/>
      <c r="E178" s="292"/>
      <c r="F178" s="292"/>
      <c r="G178" s="292"/>
      <c r="H178" s="292"/>
      <c r="I178" s="325" t="s">
        <v>336</v>
      </c>
      <c r="J178" s="326"/>
      <c r="K178" s="326"/>
      <c r="L178" s="327"/>
      <c r="M178" s="327"/>
      <c r="N178" s="327"/>
      <c r="O178" s="327"/>
      <c r="P178" s="327"/>
      <c r="Q178" s="328" t="s">
        <v>334</v>
      </c>
      <c r="R178" s="325" t="s">
        <v>337</v>
      </c>
      <c r="S178" s="327"/>
      <c r="T178" s="327"/>
      <c r="U178" s="327"/>
      <c r="V178" s="330" t="s">
        <v>335</v>
      </c>
      <c r="W178" s="331"/>
      <c r="X178" s="319" t="s">
        <v>436</v>
      </c>
      <c r="Y178" s="323" t="s">
        <v>440</v>
      </c>
      <c r="Z178" s="324"/>
      <c r="AA178" s="321" t="s">
        <v>437</v>
      </c>
      <c r="AB178" s="323" t="s">
        <v>441</v>
      </c>
      <c r="AC178" s="324"/>
      <c r="AD178" s="343" t="s">
        <v>424</v>
      </c>
      <c r="AE178" s="218"/>
    </row>
    <row r="179" spans="2:31" x14ac:dyDescent="0.15">
      <c r="B179" s="216"/>
      <c r="C179" s="223" t="s">
        <v>294</v>
      </c>
      <c r="D179" s="39" t="str">
        <f ca="1">Q1&amp;"(n="&amp;D184&amp;")"</f>
        <v>R1(n=77)</v>
      </c>
      <c r="E179" s="39" t="str">
        <f ca="1">R1&amp;"(n="&amp;E184&amp;")"</f>
        <v>R2(n=77)</v>
      </c>
      <c r="F179" s="39" t="str">
        <f ca="1">S1&amp;"(n="&amp;F184&amp;")"</f>
        <v>R3(n=77)</v>
      </c>
      <c r="G179" s="39" t="str">
        <f ca="1">T1&amp;"(n="&amp;G184&amp;")"</f>
        <v>R4(n=77)</v>
      </c>
      <c r="H179" s="39" t="str">
        <f ca="1">U1&amp;"(n="&amp;H184&amp;")"</f>
        <v>R5(n=77)</v>
      </c>
      <c r="I179" s="143" t="s">
        <v>333</v>
      </c>
      <c r="J179" s="144">
        <v>-0.03</v>
      </c>
      <c r="K179" s="144">
        <v>0.03</v>
      </c>
      <c r="L179" s="280" t="str">
        <f ca="1">Q1</f>
        <v>R1</v>
      </c>
      <c r="M179" s="280" t="str">
        <f ca="1">R1</f>
        <v>R2</v>
      </c>
      <c r="N179" s="280" t="str">
        <f ca="1">S1</f>
        <v>R3</v>
      </c>
      <c r="O179" s="280" t="str">
        <f ca="1">T1</f>
        <v>R4</v>
      </c>
      <c r="P179" s="280" t="str">
        <f ca="1">U1</f>
        <v>R5</v>
      </c>
      <c r="Q179" s="329"/>
      <c r="R179" s="145" t="s">
        <v>430</v>
      </c>
      <c r="S179" s="114" t="s">
        <v>431</v>
      </c>
      <c r="T179" s="114" t="s">
        <v>432</v>
      </c>
      <c r="U179" s="114" t="s">
        <v>433</v>
      </c>
      <c r="V179" s="332"/>
      <c r="W179" s="333"/>
      <c r="X179" s="320"/>
      <c r="Y179" s="146" t="s">
        <v>442</v>
      </c>
      <c r="Z179" s="147" t="s">
        <v>443</v>
      </c>
      <c r="AA179" s="322"/>
      <c r="AB179" s="148" t="s">
        <v>444</v>
      </c>
      <c r="AC179" s="149" t="s">
        <v>445</v>
      </c>
      <c r="AD179" s="344"/>
      <c r="AE179" s="218"/>
    </row>
    <row r="180" spans="2:31" x14ac:dyDescent="0.15">
      <c r="B180" s="216"/>
      <c r="C180" s="150" t="s">
        <v>267</v>
      </c>
      <c r="D180" s="283">
        <f>ROUND(D173/D184,1)</f>
        <v>108.7</v>
      </c>
      <c r="E180" s="283">
        <f>ROUND(E173/E184,1)</f>
        <v>107</v>
      </c>
      <c r="F180" s="283">
        <f>ROUND(F173/F184,1)</f>
        <v>111</v>
      </c>
      <c r="G180" s="283">
        <f>ROUND(G173/G184,1)</f>
        <v>106.4</v>
      </c>
      <c r="H180" s="283">
        <f>ROUND(H173/H184,1)</f>
        <v>108.2</v>
      </c>
      <c r="I180" s="151">
        <f>AVERAGE(D180:H180)</f>
        <v>108.26000000000002</v>
      </c>
      <c r="J180" s="152">
        <f>I180*0.97</f>
        <v>105.01220000000002</v>
      </c>
      <c r="K180" s="152">
        <f>I180*1.03</f>
        <v>111.50780000000002</v>
      </c>
      <c r="L180" s="114" t="str">
        <f>IF(AND(D180&gt;I180*0.97,D180&lt;I180*1.03),"○","×")</f>
        <v>○</v>
      </c>
      <c r="M180" s="114" t="str">
        <f>IF(AND(E180&gt;I180*0.97,E180&lt;I180*1.03),"○","×")</f>
        <v>○</v>
      </c>
      <c r="N180" s="114" t="str">
        <f>IF(AND(F180&gt;I180*0.97,F180&lt;I180*1.03),"○","×")</f>
        <v>○</v>
      </c>
      <c r="O180" s="114" t="str">
        <f>IF(AND(G180&gt;I180*0.97,G180&lt;I180*1.03),"○","×")</f>
        <v>○</v>
      </c>
      <c r="P180" s="114" t="str">
        <f>IF(AND(H180&gt;I180*0.97,H180&lt;I180*1.03),"○","×")</f>
        <v>○</v>
      </c>
      <c r="Q180" s="153" t="str">
        <f>IF(COUNTIF(L180:P180,"○")=5,"同程度","―")</f>
        <v>同程度</v>
      </c>
      <c r="R180" s="145" t="str">
        <f t="shared" ref="R180:U183" si="24">IF(E180-D180&gt;0,"↑",IF(E180-D180&lt;0,"↓","－"))</f>
        <v>↓</v>
      </c>
      <c r="S180" s="114" t="str">
        <f t="shared" si="24"/>
        <v>↑</v>
      </c>
      <c r="T180" s="114" t="str">
        <f t="shared" si="24"/>
        <v>↓</v>
      </c>
      <c r="U180" s="114" t="str">
        <f t="shared" si="24"/>
        <v>↑</v>
      </c>
      <c r="V180" s="114" t="str">
        <f>R180&amp;S180&amp;T180&amp;U180</f>
        <v>↓↑↓↑</v>
      </c>
      <c r="W180" s="157" t="str" cm="1">
        <f t="array" ref="W180">INDEX($AL$2:$AL$82,MATCH(V180,$AK$2:$AK$82,0),0)</f>
        <v>隔年で増減</v>
      </c>
      <c r="X180" s="155" t="str">
        <f>IF(F180-D180&gt;0,"↑",IF(F180-D180&lt;0,"↓","－"))</f>
        <v>↑</v>
      </c>
      <c r="Y180" s="156" t="str">
        <f>IF(V180="↓↑↓↓",IF(X180="↓","減少傾向","×"),"判定外")</f>
        <v>判定外</v>
      </c>
      <c r="Z180" s="157" t="str">
        <f>IF(V180="↑↓↑↑",IF(X180="↑","増加傾向","×"),"判定外")</f>
        <v>判定外</v>
      </c>
      <c r="AA180" s="158" t="str">
        <f>IF(G180-E180&gt;0,"↑",IF(G180-E180&lt;0,"↓","－"))</f>
        <v>↓</v>
      </c>
      <c r="AB180" s="156" t="str">
        <f>IF(V180="↓↓↑↓",IF(AA180="↓","減少傾向","×"),"判定外")</f>
        <v>判定外</v>
      </c>
      <c r="AC180" s="157" t="str">
        <f>IF(V180="↑↑↓↑",IF(AA180="↑","増加傾向","×"),"判定外")</f>
        <v>判定外</v>
      </c>
      <c r="AD180" s="159"/>
      <c r="AE180" s="218"/>
    </row>
    <row r="181" spans="2:31" x14ac:dyDescent="0.15">
      <c r="B181" s="216"/>
      <c r="C181" s="150" t="s">
        <v>268</v>
      </c>
      <c r="D181" s="283">
        <f>ROUND(D174/D184,1)</f>
        <v>52.2</v>
      </c>
      <c r="E181" s="283">
        <f>ROUND(E174/E184,1)</f>
        <v>49.6</v>
      </c>
      <c r="F181" s="283">
        <f>ROUND(F174/F184,1)</f>
        <v>51.2</v>
      </c>
      <c r="G181" s="283">
        <f>ROUND(G174/G184,1)</f>
        <v>51.2</v>
      </c>
      <c r="H181" s="283">
        <f>ROUND(H174/H184,1)</f>
        <v>53.5</v>
      </c>
      <c r="I181" s="151">
        <f>AVERAGE(D181:H181)</f>
        <v>51.54</v>
      </c>
      <c r="J181" s="152">
        <f>I181*0.97</f>
        <v>49.9938</v>
      </c>
      <c r="K181" s="152">
        <f>I181*1.03</f>
        <v>53.086199999999998</v>
      </c>
      <c r="L181" s="114" t="str">
        <f>IF(AND(D181&gt;I181*0.97,D181&lt;I181*1.03),"○","×")</f>
        <v>○</v>
      </c>
      <c r="M181" s="114" t="str">
        <f>IF(AND(E181&gt;I181*0.97,E181&lt;I181*1.03),"○","×")</f>
        <v>×</v>
      </c>
      <c r="N181" s="114" t="str">
        <f>IF(AND(F181&gt;I181*0.97,F181&lt;I181*1.03),"○","×")</f>
        <v>○</v>
      </c>
      <c r="O181" s="114" t="str">
        <f>IF(AND(G181&gt;I181*0.97,G181&lt;I181*1.03),"○","×")</f>
        <v>○</v>
      </c>
      <c r="P181" s="114" t="str">
        <f>IF(AND(H181&gt;I181*0.97,H181&lt;I181*1.03),"○","×")</f>
        <v>×</v>
      </c>
      <c r="Q181" s="153" t="str">
        <f>IF(COUNTIF(L181:P181,"○")=5,"同程度","―")</f>
        <v>―</v>
      </c>
      <c r="R181" s="145" t="str">
        <f t="shared" si="24"/>
        <v>↓</v>
      </c>
      <c r="S181" s="114" t="str">
        <f t="shared" si="24"/>
        <v>↑</v>
      </c>
      <c r="T181" s="114" t="str">
        <f t="shared" si="24"/>
        <v>－</v>
      </c>
      <c r="U181" s="114" t="str">
        <f t="shared" si="24"/>
        <v>↑</v>
      </c>
      <c r="V181" s="114" t="str">
        <f>R181&amp;S181&amp;T181&amp;U181</f>
        <v>↓↑－↑</v>
      </c>
      <c r="W181" s="157" t="str" cm="1">
        <f t="array" ref="W181">INDEX($AL$2:$AL$82,MATCH(V181,$AK$2:$AK$82,0),0)</f>
        <v>増加傾向⤴</v>
      </c>
      <c r="X181" s="155" t="str">
        <f>IF(F181-D181&gt;0,"↑",IF(F181-D181&lt;0,"↓","－"))</f>
        <v>↓</v>
      </c>
      <c r="Y181" s="156" t="str">
        <f>IF(V181="↓↑↓↓",IF(X181="↓","減少傾向","×"),"判定外")</f>
        <v>判定外</v>
      </c>
      <c r="Z181" s="157" t="str">
        <f>IF(V181="↑↓↑↑",IF(X181="↑","増加傾向","×"),"判定外")</f>
        <v>判定外</v>
      </c>
      <c r="AA181" s="158" t="str">
        <f>IF(G181-E181&gt;0,"↑",IF(G181-E181&lt;0,"↓","－"))</f>
        <v>↑</v>
      </c>
      <c r="AB181" s="156" t="str">
        <f>IF(V181="↓↓↑↓",IF(AA181="↓","減少傾向","×"),"判定外")</f>
        <v>判定外</v>
      </c>
      <c r="AC181" s="157" t="str">
        <f>IF(V181="↑↑↓↑",IF(AA181="↑","増加傾向","×"),"判定外")</f>
        <v>判定外</v>
      </c>
      <c r="AD181" s="159"/>
      <c r="AE181" s="218"/>
    </row>
    <row r="182" spans="2:31" x14ac:dyDescent="0.15">
      <c r="B182" s="216"/>
      <c r="C182" s="150" t="s">
        <v>316</v>
      </c>
      <c r="D182" s="283">
        <f>ROUND(SUM(D180:D181),1)</f>
        <v>160.9</v>
      </c>
      <c r="E182" s="283">
        <f>ROUND(SUM(E180:E181),1)</f>
        <v>156.6</v>
      </c>
      <c r="F182" s="283">
        <f>ROUND(SUM(F180:F181),1)</f>
        <v>162.19999999999999</v>
      </c>
      <c r="G182" s="283">
        <f>ROUND(SUM(G180:G181),1)</f>
        <v>157.6</v>
      </c>
      <c r="H182" s="283">
        <f>ROUND(SUM(H180:H181),1)</f>
        <v>161.69999999999999</v>
      </c>
      <c r="I182" s="151">
        <f>AVERAGE(D182:H182)</f>
        <v>159.80000000000001</v>
      </c>
      <c r="J182" s="152">
        <f>I182*0.97</f>
        <v>155.006</v>
      </c>
      <c r="K182" s="152">
        <f>I182*1.03</f>
        <v>164.59400000000002</v>
      </c>
      <c r="L182" s="114" t="str">
        <f>IF(AND(D182&gt;I182*0.97,D182&lt;I182*1.03),"○","×")</f>
        <v>○</v>
      </c>
      <c r="M182" s="114" t="str">
        <f>IF(AND(E182&gt;I182*0.97,E182&lt;I182*1.03),"○","×")</f>
        <v>○</v>
      </c>
      <c r="N182" s="114" t="str">
        <f>IF(AND(F182&gt;I182*0.97,F182&lt;I182*1.03),"○","×")</f>
        <v>○</v>
      </c>
      <c r="O182" s="114" t="str">
        <f>IF(AND(G182&gt;I182*0.97,G182&lt;I182*1.03),"○","×")</f>
        <v>○</v>
      </c>
      <c r="P182" s="114" t="str">
        <f>IF(AND(H182&gt;I182*0.97,H182&lt;I182*1.03),"○","×")</f>
        <v>○</v>
      </c>
      <c r="Q182" s="153" t="str">
        <f>IF(COUNTIF(L182:P182,"○")=5,"同程度","―")</f>
        <v>同程度</v>
      </c>
      <c r="R182" s="145" t="str">
        <f t="shared" si="24"/>
        <v>↓</v>
      </c>
      <c r="S182" s="114" t="str">
        <f t="shared" si="24"/>
        <v>↑</v>
      </c>
      <c r="T182" s="114" t="str">
        <f t="shared" si="24"/>
        <v>↓</v>
      </c>
      <c r="U182" s="114" t="str">
        <f t="shared" si="24"/>
        <v>↑</v>
      </c>
      <c r="V182" s="114" t="str">
        <f>R182&amp;S182&amp;T182&amp;U182</f>
        <v>↓↑↓↑</v>
      </c>
      <c r="W182" s="157" t="str" cm="1">
        <f t="array" ref="W182">INDEX($AL$2:$AL$82,MATCH(V182,$AK$2:$AK$82,0),0)</f>
        <v>隔年で増減</v>
      </c>
      <c r="X182" s="155" t="str">
        <f>IF(F182-D182&gt;0,"↑",IF(F182-D182&lt;0,"↓","－"))</f>
        <v>↑</v>
      </c>
      <c r="Y182" s="156" t="str">
        <f>IF(V182="↓↑↓↓",IF(X182="↓","減少傾向","×"),"判定外")</f>
        <v>判定外</v>
      </c>
      <c r="Z182" s="157" t="str">
        <f>IF(V182="↑↓↑↑",IF(X182="↑","増加傾向","×"),"判定外")</f>
        <v>判定外</v>
      </c>
      <c r="AA182" s="158" t="str">
        <f>IF(G182-E182&gt;0,"↑",IF(G182-E182&lt;0,"↓","－"))</f>
        <v>↑</v>
      </c>
      <c r="AB182" s="156" t="str">
        <f>IF(V182="↓↓↑↓",IF(AA182="↓","減少傾向","×"),"判定外")</f>
        <v>判定外</v>
      </c>
      <c r="AC182" s="157" t="str">
        <f>IF(V182="↑↑↓↑",IF(AA182="↑","増加傾向","×"),"判定外")</f>
        <v>判定外</v>
      </c>
      <c r="AD182" s="160" t="s">
        <v>332</v>
      </c>
      <c r="AE182" s="218"/>
    </row>
    <row r="183" spans="2:31" ht="14.25" thickBot="1" x14ac:dyDescent="0.2">
      <c r="B183" s="216"/>
      <c r="C183" s="150" t="s">
        <v>317</v>
      </c>
      <c r="D183" s="161">
        <f>ROUND(D181/D182,3)</f>
        <v>0.32400000000000001</v>
      </c>
      <c r="E183" s="161">
        <f>ROUND(E181/E182,3)</f>
        <v>0.317</v>
      </c>
      <c r="F183" s="161">
        <f>ROUND(F181/F182,3)</f>
        <v>0.316</v>
      </c>
      <c r="G183" s="161">
        <f>ROUND(G181/G182,3)</f>
        <v>0.32500000000000001</v>
      </c>
      <c r="H183" s="161">
        <f>ROUND(H181/H182,3)</f>
        <v>0.33100000000000002</v>
      </c>
      <c r="I183" s="162">
        <f>AVERAGE(D183:H183)</f>
        <v>0.3226</v>
      </c>
      <c r="J183" s="163">
        <f>I183-0.03</f>
        <v>0.29259999999999997</v>
      </c>
      <c r="K183" s="163">
        <f>I183+0.03</f>
        <v>0.35260000000000002</v>
      </c>
      <c r="L183" s="128" t="str">
        <f>IF(AND(D183&gt;I183-0.03,D183&lt;I183+0.03),"○","×")</f>
        <v>○</v>
      </c>
      <c r="M183" s="128" t="str">
        <f>IF(AND(E183&gt;I183-0.03,E183&lt;I183+0.03),"○","×")</f>
        <v>○</v>
      </c>
      <c r="N183" s="128" t="str">
        <f>IF(AND(F183&gt;I183-0.03,F183&lt;I183+0.03),"○","×")</f>
        <v>○</v>
      </c>
      <c r="O183" s="128" t="str">
        <f>IF(AND(G183&gt;I183-0.03,G183&lt;I183+0.03),"○","×")</f>
        <v>○</v>
      </c>
      <c r="P183" s="128" t="str">
        <f>IF(AND(H183&gt;I183-0.03,H183&lt;I183+0.03),"○","×")</f>
        <v>○</v>
      </c>
      <c r="Q183" s="164" t="str">
        <f>IF(COUNTIF(L183:P183,"○")=5,"同程度","―")</f>
        <v>同程度</v>
      </c>
      <c r="R183" s="165" t="str">
        <f t="shared" si="24"/>
        <v>↓</v>
      </c>
      <c r="S183" s="128" t="str">
        <f t="shared" si="24"/>
        <v>↓</v>
      </c>
      <c r="T183" s="128" t="str">
        <f t="shared" si="24"/>
        <v>↑</v>
      </c>
      <c r="U183" s="128" t="str">
        <f t="shared" si="24"/>
        <v>↑</v>
      </c>
      <c r="V183" s="128" t="str">
        <f>R183&amp;S183&amp;T183&amp;U183</f>
        <v>↓↓↑↑</v>
      </c>
      <c r="W183" s="169" t="str" cm="1">
        <f t="array" ref="W183">INDEX($AL$2:$AL$82,MATCH(V183,$AK$2:$AK$82,0),0)</f>
        <v>年度により増減</v>
      </c>
      <c r="X183" s="167" t="str">
        <f>IF(F183-D183&gt;0,"↑",IF(F183-D183&lt;0,"↓","－"))</f>
        <v>↓</v>
      </c>
      <c r="Y183" s="168" t="str">
        <f>IF(V183="↓↑↓↓",IF(X183="↓","減少傾向","×"),"判定外")</f>
        <v>判定外</v>
      </c>
      <c r="Z183" s="169" t="str">
        <f>IF(V183="↑↓↑↑",IF(X183="↑","増加傾向","×"),"判定外")</f>
        <v>判定外</v>
      </c>
      <c r="AA183" s="170" t="str">
        <f>IF(G183-E183&gt;0,"↑",IF(G183-E183&lt;0,"↓","－"))</f>
        <v>↑</v>
      </c>
      <c r="AB183" s="168" t="str">
        <f>IF(V183="↓↓↑↓",IF(AA183="↓","減少傾向","×"),"判定外")</f>
        <v>判定外</v>
      </c>
      <c r="AC183" s="169" t="str">
        <f>IF(V183="↑↑↓↑",IF(AA183="↑","増加傾向","×"),"判定外")</f>
        <v>判定外</v>
      </c>
      <c r="AD183" s="171" t="s">
        <v>332</v>
      </c>
      <c r="AE183" s="218"/>
    </row>
    <row r="184" spans="2:31" x14ac:dyDescent="0.15">
      <c r="B184" s="216"/>
      <c r="C184" s="150" t="s">
        <v>322</v>
      </c>
      <c r="D184" s="40">
        <f>COUNT('3-3.2019'!D12:D97)</f>
        <v>77</v>
      </c>
      <c r="E184" s="40">
        <f>COUNT('3-3.2020'!D12:D97)</f>
        <v>77</v>
      </c>
      <c r="F184" s="40">
        <f>COUNT('3-3.2021'!D12:D97)</f>
        <v>77</v>
      </c>
      <c r="G184" s="40">
        <f>COUNT('3-3.2022'!D12:D97)</f>
        <v>77</v>
      </c>
      <c r="H184" s="40">
        <f>COUNT('3-3.2023'!D12:D97)</f>
        <v>77</v>
      </c>
      <c r="I184" s="219"/>
      <c r="J184" s="219"/>
      <c r="K184" s="219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19"/>
      <c r="X184" s="220"/>
      <c r="Y184" s="219"/>
      <c r="Z184" s="219"/>
      <c r="AA184" s="220"/>
      <c r="AB184" s="219"/>
      <c r="AC184" s="219"/>
      <c r="AD184" s="221"/>
      <c r="AE184" s="218"/>
    </row>
    <row r="185" spans="2:31" ht="14.25" thickBot="1" x14ac:dyDescent="0.2">
      <c r="B185" s="216"/>
      <c r="C185" s="222"/>
      <c r="D185" s="292"/>
      <c r="E185" s="292"/>
      <c r="F185" s="292"/>
      <c r="G185" s="292"/>
      <c r="H185" s="292"/>
      <c r="I185" s="219"/>
      <c r="J185" s="219"/>
      <c r="K185" s="219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19"/>
      <c r="X185" s="220"/>
      <c r="Y185" s="219"/>
      <c r="Z185" s="219"/>
      <c r="AA185" s="220"/>
      <c r="AB185" s="219"/>
      <c r="AC185" s="219"/>
      <c r="AD185" s="221"/>
      <c r="AE185" s="218"/>
    </row>
    <row r="186" spans="2:31" ht="13.5" customHeight="1" x14ac:dyDescent="0.15">
      <c r="B186" s="216"/>
      <c r="C186" s="222"/>
      <c r="D186" s="292"/>
      <c r="E186" s="292"/>
      <c r="F186" s="292"/>
      <c r="G186" s="292"/>
      <c r="H186" s="292"/>
      <c r="I186" s="325" t="s">
        <v>336</v>
      </c>
      <c r="J186" s="326"/>
      <c r="K186" s="326"/>
      <c r="L186" s="327"/>
      <c r="M186" s="327"/>
      <c r="N186" s="327"/>
      <c r="O186" s="327"/>
      <c r="P186" s="327"/>
      <c r="Q186" s="328" t="s">
        <v>334</v>
      </c>
      <c r="R186" s="325" t="s">
        <v>337</v>
      </c>
      <c r="S186" s="327"/>
      <c r="T186" s="327"/>
      <c r="U186" s="327"/>
      <c r="V186" s="330" t="s">
        <v>335</v>
      </c>
      <c r="W186" s="331"/>
      <c r="X186" s="319" t="s">
        <v>436</v>
      </c>
      <c r="Y186" s="323" t="s">
        <v>440</v>
      </c>
      <c r="Z186" s="324"/>
      <c r="AA186" s="321" t="s">
        <v>437</v>
      </c>
      <c r="AB186" s="323" t="s">
        <v>441</v>
      </c>
      <c r="AC186" s="324"/>
      <c r="AD186" s="343" t="s">
        <v>424</v>
      </c>
      <c r="AE186" s="218"/>
    </row>
    <row r="187" spans="2:31" x14ac:dyDescent="0.15">
      <c r="B187" s="216"/>
      <c r="C187" s="177" t="s">
        <v>293</v>
      </c>
      <c r="D187" s="39" t="str">
        <f ca="1">Q1&amp;"(n="&amp;D192&amp;")"</f>
        <v>R1(n=25)</v>
      </c>
      <c r="E187" s="39" t="str">
        <f ca="1">R1&amp;"(n="&amp;E192&amp;")"</f>
        <v>R2(n=25)</v>
      </c>
      <c r="F187" s="39" t="str">
        <f ca="1">S1&amp;"(n="&amp;F192&amp;")"</f>
        <v>R3(n=25)</v>
      </c>
      <c r="G187" s="39" t="str">
        <f ca="1">T1&amp;"(n="&amp;G192&amp;")"</f>
        <v>R4(n=25)</v>
      </c>
      <c r="H187" s="39" t="str">
        <f ca="1">U1&amp;"(n="&amp;H192&amp;")"</f>
        <v>R5(n=25)</v>
      </c>
      <c r="I187" s="143" t="s">
        <v>333</v>
      </c>
      <c r="J187" s="144">
        <v>-0.03</v>
      </c>
      <c r="K187" s="144">
        <v>0.03</v>
      </c>
      <c r="L187" s="280" t="str">
        <f ca="1">Q1</f>
        <v>R1</v>
      </c>
      <c r="M187" s="280" t="str">
        <f ca="1">R1</f>
        <v>R2</v>
      </c>
      <c r="N187" s="280" t="str">
        <f ca="1">S1</f>
        <v>R3</v>
      </c>
      <c r="O187" s="280" t="str">
        <f ca="1">T1</f>
        <v>R4</v>
      </c>
      <c r="P187" s="280" t="str">
        <f ca="1">U1</f>
        <v>R5</v>
      </c>
      <c r="Q187" s="329"/>
      <c r="R187" s="145" t="s">
        <v>430</v>
      </c>
      <c r="S187" s="114" t="s">
        <v>431</v>
      </c>
      <c r="T187" s="114" t="s">
        <v>432</v>
      </c>
      <c r="U187" s="114" t="s">
        <v>433</v>
      </c>
      <c r="V187" s="332"/>
      <c r="W187" s="333"/>
      <c r="X187" s="320"/>
      <c r="Y187" s="146" t="s">
        <v>442</v>
      </c>
      <c r="Z187" s="147" t="s">
        <v>443</v>
      </c>
      <c r="AA187" s="322"/>
      <c r="AB187" s="148" t="s">
        <v>444</v>
      </c>
      <c r="AC187" s="149" t="s">
        <v>445</v>
      </c>
      <c r="AD187" s="344"/>
      <c r="AE187" s="218"/>
    </row>
    <row r="188" spans="2:31" x14ac:dyDescent="0.15">
      <c r="B188" s="216"/>
      <c r="C188" s="150" t="s">
        <v>267</v>
      </c>
      <c r="D188" s="284">
        <f>ROUND('3-3.2019'!D7,1)</f>
        <v>50</v>
      </c>
      <c r="E188" s="284">
        <f>ROUND('3-3.2020'!D7,1)</f>
        <v>47.9</v>
      </c>
      <c r="F188" s="284">
        <f>ROUND('3-3.2021'!D7,1)</f>
        <v>49.6</v>
      </c>
      <c r="G188" s="284">
        <f>ROUND('3-3.2022'!D7,1)</f>
        <v>50.8</v>
      </c>
      <c r="H188" s="284">
        <f>ROUND('3-3.2023'!D7,1)</f>
        <v>48.3</v>
      </c>
      <c r="I188" s="151">
        <f>AVERAGE(D188:H188)</f>
        <v>49.320000000000007</v>
      </c>
      <c r="J188" s="152">
        <f>I188*0.97</f>
        <v>47.840400000000002</v>
      </c>
      <c r="K188" s="152">
        <f>I188*1.03</f>
        <v>50.799600000000012</v>
      </c>
      <c r="L188" s="114" t="str">
        <f>IF(AND(D188&gt;I188*0.97,D188&lt;I188*1.03),"○","×")</f>
        <v>○</v>
      </c>
      <c r="M188" s="114" t="str">
        <f>IF(AND(E188&gt;I188*0.97,E188&lt;I188*1.03),"○","×")</f>
        <v>○</v>
      </c>
      <c r="N188" s="114" t="str">
        <f>IF(AND(F188&gt;I188*0.97,F188&lt;I188*1.03),"○","×")</f>
        <v>○</v>
      </c>
      <c r="O188" s="114" t="str">
        <f>IF(AND(G188&gt;I188*0.97,G188&lt;I188*1.03),"○","×")</f>
        <v>×</v>
      </c>
      <c r="P188" s="114" t="str">
        <f>IF(AND(H188&gt;I188*0.97,H188&lt;I188*1.03),"○","×")</f>
        <v>○</v>
      </c>
      <c r="Q188" s="153" t="str">
        <f>IF(COUNTIF(L188:P188,"○")=5,"同程度","―")</f>
        <v>―</v>
      </c>
      <c r="R188" s="145" t="str">
        <f t="shared" ref="R188:U191" si="25">IF(E188-D188&gt;0,"↑",IF(E188-D188&lt;0,"↓","－"))</f>
        <v>↓</v>
      </c>
      <c r="S188" s="114" t="str">
        <f t="shared" si="25"/>
        <v>↑</v>
      </c>
      <c r="T188" s="114" t="str">
        <f t="shared" si="25"/>
        <v>↑</v>
      </c>
      <c r="U188" s="114" t="str">
        <f t="shared" si="25"/>
        <v>↓</v>
      </c>
      <c r="V188" s="114" t="str">
        <f>R188&amp;S188&amp;T188&amp;U188</f>
        <v>↓↑↑↓</v>
      </c>
      <c r="W188" s="157" t="str" cm="1">
        <f t="array" ref="W188">INDEX($AL$2:$AL$82,MATCH(V188,$AK$2:$AK$82,0),0)</f>
        <v>年度により増減</v>
      </c>
      <c r="X188" s="155" t="str">
        <f>IF(F188-D188&gt;0,"↑",IF(F188-D188&lt;0,"↓","－"))</f>
        <v>↓</v>
      </c>
      <c r="Y188" s="156" t="str">
        <f>IF(V188="↓↑↓↓",IF(X188="↓","減少傾向","×"),"判定外")</f>
        <v>判定外</v>
      </c>
      <c r="Z188" s="157" t="str">
        <f>IF(V188="↑↓↑↑",IF(X188="↑","増加傾向","×"),"判定外")</f>
        <v>判定外</v>
      </c>
      <c r="AA188" s="158" t="str">
        <f>IF(G188-E188&gt;0,"↑",IF(G188-E188&lt;0,"↓","－"))</f>
        <v>↑</v>
      </c>
      <c r="AB188" s="156" t="str">
        <f>IF(V188="↓↓↑↓",IF(AA188="↓","減少傾向","×"),"判定外")</f>
        <v>判定外</v>
      </c>
      <c r="AC188" s="157" t="str">
        <f>IF(V188="↑↑↓↑",IF(AA188="↑","増加傾向","×"),"判定外")</f>
        <v>判定外</v>
      </c>
      <c r="AD188" s="159"/>
      <c r="AE188" s="218"/>
    </row>
    <row r="189" spans="2:31" x14ac:dyDescent="0.15">
      <c r="B189" s="216"/>
      <c r="C189" s="150" t="s">
        <v>268</v>
      </c>
      <c r="D189" s="284">
        <f>ROUND('3-3.2019'!E7,1)</f>
        <v>22.3</v>
      </c>
      <c r="E189" s="284">
        <f>ROUND('3-3.2020'!E7,1)</f>
        <v>20.399999999999999</v>
      </c>
      <c r="F189" s="284">
        <f>ROUND('3-3.2021'!E7,1)</f>
        <v>20.100000000000001</v>
      </c>
      <c r="G189" s="284">
        <f>ROUND('3-3.2022'!E7,1)</f>
        <v>20.2</v>
      </c>
      <c r="H189" s="284">
        <f>ROUND('3-3.2023'!E7,1)</f>
        <v>22.9</v>
      </c>
      <c r="I189" s="151">
        <f>AVERAGE(D189:H189)</f>
        <v>21.18</v>
      </c>
      <c r="J189" s="152">
        <f>I189*0.97</f>
        <v>20.544599999999999</v>
      </c>
      <c r="K189" s="152">
        <f>I189*1.03</f>
        <v>21.8154</v>
      </c>
      <c r="L189" s="114" t="str">
        <f>IF(AND(D189&gt;I189*0.97,D189&lt;I189*1.03),"○","×")</f>
        <v>×</v>
      </c>
      <c r="M189" s="114" t="str">
        <f>IF(AND(E189&gt;I189*0.97,E189&lt;I189*1.03),"○","×")</f>
        <v>×</v>
      </c>
      <c r="N189" s="114" t="str">
        <f>IF(AND(F189&gt;I189*0.97,F189&lt;I189*1.03),"○","×")</f>
        <v>×</v>
      </c>
      <c r="O189" s="114" t="str">
        <f>IF(AND(G189&gt;I189*0.97,G189&lt;I189*1.03),"○","×")</f>
        <v>×</v>
      </c>
      <c r="P189" s="114" t="str">
        <f>IF(AND(H189&gt;I189*0.97,H189&lt;I189*1.03),"○","×")</f>
        <v>×</v>
      </c>
      <c r="Q189" s="153" t="str">
        <f>IF(COUNTIF(L189:P189,"○")=5,"同程度","―")</f>
        <v>―</v>
      </c>
      <c r="R189" s="145" t="str">
        <f t="shared" si="25"/>
        <v>↓</v>
      </c>
      <c r="S189" s="114" t="str">
        <f t="shared" si="25"/>
        <v>↓</v>
      </c>
      <c r="T189" s="114" t="str">
        <f t="shared" si="25"/>
        <v>↑</v>
      </c>
      <c r="U189" s="114" t="str">
        <f t="shared" si="25"/>
        <v>↑</v>
      </c>
      <c r="V189" s="114" t="str">
        <f>R189&amp;S189&amp;T189&amp;U189</f>
        <v>↓↓↑↑</v>
      </c>
      <c r="W189" s="157" t="str" cm="1">
        <f t="array" ref="W189">INDEX($AL$2:$AL$82,MATCH(V189,$AK$2:$AK$82,0),0)</f>
        <v>年度により増減</v>
      </c>
      <c r="X189" s="155" t="str">
        <f>IF(F189-D189&gt;0,"↑",IF(F189-D189&lt;0,"↓","－"))</f>
        <v>↓</v>
      </c>
      <c r="Y189" s="156" t="str">
        <f>IF(V189="↓↑↓↓",IF(X189="↓","減少傾向","×"),"判定外")</f>
        <v>判定外</v>
      </c>
      <c r="Z189" s="157" t="str">
        <f>IF(V189="↑↓↑↑",IF(X189="↑","増加傾向","×"),"判定外")</f>
        <v>判定外</v>
      </c>
      <c r="AA189" s="158" t="str">
        <f>IF(G189-E189&gt;0,"↑",IF(G189-E189&lt;0,"↓","－"))</f>
        <v>↓</v>
      </c>
      <c r="AB189" s="156" t="str">
        <f>IF(V189="↓↓↑↓",IF(AA189="↓","減少傾向","×"),"判定外")</f>
        <v>判定外</v>
      </c>
      <c r="AC189" s="157" t="str">
        <f>IF(V189="↑↑↓↑",IF(AA189="↑","増加傾向","×"),"判定外")</f>
        <v>判定外</v>
      </c>
      <c r="AD189" s="159"/>
      <c r="AE189" s="218"/>
    </row>
    <row r="190" spans="2:31" x14ac:dyDescent="0.15">
      <c r="B190" s="216"/>
      <c r="C190" s="150" t="s">
        <v>316</v>
      </c>
      <c r="D190" s="283">
        <f>ROUND(SUM(D188:D189),1)</f>
        <v>72.3</v>
      </c>
      <c r="E190" s="283">
        <f>ROUND(SUM(E188:E189),1)</f>
        <v>68.3</v>
      </c>
      <c r="F190" s="283">
        <f>ROUND(SUM(F188:F189),1)</f>
        <v>69.7</v>
      </c>
      <c r="G190" s="283">
        <f>ROUND(SUM(G188:G189),1)</f>
        <v>71</v>
      </c>
      <c r="H190" s="283">
        <f>ROUND(SUM(H188:H189),1)</f>
        <v>71.2</v>
      </c>
      <c r="I190" s="151">
        <f>AVERAGE(D190:H190)</f>
        <v>70.5</v>
      </c>
      <c r="J190" s="152">
        <f>I190*0.97</f>
        <v>68.385000000000005</v>
      </c>
      <c r="K190" s="152">
        <f>I190*1.03</f>
        <v>72.614999999999995</v>
      </c>
      <c r="L190" s="114" t="str">
        <f>IF(AND(D190&gt;I190*0.97,D190&lt;I190*1.03),"○","×")</f>
        <v>○</v>
      </c>
      <c r="M190" s="114" t="str">
        <f>IF(AND(E190&gt;I190*0.97,E190&lt;I190*1.03),"○","×")</f>
        <v>×</v>
      </c>
      <c r="N190" s="114" t="str">
        <f>IF(AND(F190&gt;I190*0.97,F190&lt;I190*1.03),"○","×")</f>
        <v>○</v>
      </c>
      <c r="O190" s="114" t="str">
        <f>IF(AND(G190&gt;I190*0.97,G190&lt;I190*1.03),"○","×")</f>
        <v>○</v>
      </c>
      <c r="P190" s="114" t="str">
        <f>IF(AND(H190&gt;I190*0.97,H190&lt;I190*1.03),"○","×")</f>
        <v>○</v>
      </c>
      <c r="Q190" s="153" t="str">
        <f>IF(COUNTIF(L190:P190,"○")=5,"同程度","―")</f>
        <v>―</v>
      </c>
      <c r="R190" s="145" t="str">
        <f t="shared" si="25"/>
        <v>↓</v>
      </c>
      <c r="S190" s="114" t="str">
        <f t="shared" si="25"/>
        <v>↑</v>
      </c>
      <c r="T190" s="114" t="str">
        <f t="shared" si="25"/>
        <v>↑</v>
      </c>
      <c r="U190" s="114" t="str">
        <f t="shared" si="25"/>
        <v>↑</v>
      </c>
      <c r="V190" s="114" t="str">
        <f>R190&amp;S190&amp;T190&amp;U190</f>
        <v>↓↑↑↑</v>
      </c>
      <c r="W190" s="157" t="str" cm="1">
        <f t="array" ref="W190">INDEX($AL$2:$AL$82,MATCH(V190,$AK$2:$AK$82,0),0)</f>
        <v>増加傾向⤴</v>
      </c>
      <c r="X190" s="155" t="str">
        <f>IF(F190-D190&gt;0,"↑",IF(F190-D190&lt;0,"↓","－"))</f>
        <v>↓</v>
      </c>
      <c r="Y190" s="156" t="str">
        <f>IF(V190="↓↑↓↓",IF(X190="↓","減少傾向","×"),"判定外")</f>
        <v>判定外</v>
      </c>
      <c r="Z190" s="157" t="str">
        <f>IF(V190="↑↓↑↑",IF(X190="↑","増加傾向","×"),"判定外")</f>
        <v>判定外</v>
      </c>
      <c r="AA190" s="158" t="str">
        <f>IF(G190-E190&gt;0,"↑",IF(G190-E190&lt;0,"↓","－"))</f>
        <v>↑</v>
      </c>
      <c r="AB190" s="156" t="str">
        <f>IF(V190="↓↓↑↓",IF(AA190="↓","減少傾向","×"),"判定外")</f>
        <v>判定外</v>
      </c>
      <c r="AC190" s="157" t="str">
        <f>IF(V190="↑↑↓↑",IF(AA190="↑","増加傾向","×"),"判定外")</f>
        <v>判定外</v>
      </c>
      <c r="AD190" s="160" t="s">
        <v>270</v>
      </c>
      <c r="AE190" s="218"/>
    </row>
    <row r="191" spans="2:31" ht="14.25" thickBot="1" x14ac:dyDescent="0.2">
      <c r="B191" s="216"/>
      <c r="C191" s="150" t="s">
        <v>317</v>
      </c>
      <c r="D191" s="161">
        <f>ROUND(D189/D190,3)</f>
        <v>0.308</v>
      </c>
      <c r="E191" s="161">
        <f>ROUND(E189/E190,3)</f>
        <v>0.29899999999999999</v>
      </c>
      <c r="F191" s="161">
        <f>ROUND(F189/F190,3)</f>
        <v>0.28799999999999998</v>
      </c>
      <c r="G191" s="161">
        <f>ROUND(G189/G190,3)</f>
        <v>0.28499999999999998</v>
      </c>
      <c r="H191" s="161">
        <f>ROUND(H189/H190,3)</f>
        <v>0.32200000000000001</v>
      </c>
      <c r="I191" s="162">
        <f>AVERAGE(D191:H191)</f>
        <v>0.3004</v>
      </c>
      <c r="J191" s="163">
        <f>I191-0.03</f>
        <v>0.27039999999999997</v>
      </c>
      <c r="K191" s="163">
        <f>I191+0.03</f>
        <v>0.33040000000000003</v>
      </c>
      <c r="L191" s="128" t="str">
        <f>IF(AND(D191&gt;I191-0.03,D191&lt;I191+0.03),"○","×")</f>
        <v>○</v>
      </c>
      <c r="M191" s="128" t="str">
        <f>IF(AND(E191&gt;I191-0.03,E191&lt;I191+0.03),"○","×")</f>
        <v>○</v>
      </c>
      <c r="N191" s="128" t="str">
        <f>IF(AND(F191&gt;I191-0.03,F191&lt;I191+0.03),"○","×")</f>
        <v>○</v>
      </c>
      <c r="O191" s="128" t="str">
        <f>IF(AND(G191&gt;I191-0.03,G191&lt;I191+0.03),"○","×")</f>
        <v>○</v>
      </c>
      <c r="P191" s="128" t="str">
        <f>IF(AND(H191&gt;I191-0.03,H191&lt;I191+0.03),"○","×")</f>
        <v>○</v>
      </c>
      <c r="Q191" s="164" t="str">
        <f>IF(COUNTIF(L191:P191,"○")=5,"同程度","―")</f>
        <v>同程度</v>
      </c>
      <c r="R191" s="165" t="str">
        <f t="shared" si="25"/>
        <v>↓</v>
      </c>
      <c r="S191" s="128" t="str">
        <f t="shared" si="25"/>
        <v>↓</v>
      </c>
      <c r="T191" s="128" t="str">
        <f t="shared" si="25"/>
        <v>↓</v>
      </c>
      <c r="U191" s="128" t="str">
        <f t="shared" si="25"/>
        <v>↑</v>
      </c>
      <c r="V191" s="128" t="str">
        <f>R191&amp;S191&amp;T191&amp;U191</f>
        <v>↓↓↓↑</v>
      </c>
      <c r="W191" s="169" t="str" cm="1">
        <f t="array" ref="W191">INDEX($AL$2:$AL$82,MATCH(V191,$AK$2:$AK$82,0),0)</f>
        <v>最新年度のみ増加</v>
      </c>
      <c r="X191" s="167" t="str">
        <f>IF(F191-D191&gt;0,"↑",IF(F191-D191&lt;0,"↓","－"))</f>
        <v>↓</v>
      </c>
      <c r="Y191" s="168" t="str">
        <f>IF(V191="↓↑↓↓",IF(X191="↓","減少傾向","×"),"判定外")</f>
        <v>判定外</v>
      </c>
      <c r="Z191" s="169" t="str">
        <f>IF(V191="↑↓↑↑",IF(X191="↑","増加傾向","×"),"判定外")</f>
        <v>判定外</v>
      </c>
      <c r="AA191" s="170" t="str">
        <f>IF(G191-E191&gt;0,"↑",IF(G191-E191&lt;0,"↓","－"))</f>
        <v>↓</v>
      </c>
      <c r="AB191" s="168" t="str">
        <f>IF(V191="↓↓↑↓",IF(AA191="↓","減少傾向","×"),"判定外")</f>
        <v>判定外</v>
      </c>
      <c r="AC191" s="169" t="str">
        <f>IF(V191="↑↑↓↑",IF(AA191="↑","増加傾向","×"),"判定外")</f>
        <v>判定外</v>
      </c>
      <c r="AD191" s="171" t="s">
        <v>332</v>
      </c>
      <c r="AE191" s="218"/>
    </row>
    <row r="192" spans="2:31" x14ac:dyDescent="0.15">
      <c r="B192" s="216"/>
      <c r="C192" s="150" t="s">
        <v>322</v>
      </c>
      <c r="D192" s="40">
        <f>COUNTIFS('3-3.2019'!B12:B97,"G",'3-3.2019'!D12:D97,"&lt;&gt;")</f>
        <v>25</v>
      </c>
      <c r="E192" s="40">
        <f>COUNTIFS('3-3.2020'!B12:B97,"G",'3-3.2020'!D12:D97,"&lt;&gt;")</f>
        <v>25</v>
      </c>
      <c r="F192" s="40">
        <f>COUNTIFS('3-3.2021'!B12:B97,"G",'3-3.2021'!D12:D97,"&lt;&gt;")</f>
        <v>25</v>
      </c>
      <c r="G192" s="40">
        <f>COUNTIFS('3-3.2022'!B12:B97,"G",'3-3.2022'!D12:D97,"&lt;&gt;")</f>
        <v>25</v>
      </c>
      <c r="H192" s="40">
        <f>COUNTIFS('3-3.2023'!B12:B97,"G",'3-3.2023'!D12:D97,"&lt;&gt;")</f>
        <v>25</v>
      </c>
      <c r="I192" s="219"/>
      <c r="J192" s="219"/>
      <c r="K192" s="219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19"/>
      <c r="X192" s="220"/>
      <c r="Y192" s="219"/>
      <c r="Z192" s="219"/>
      <c r="AA192" s="220"/>
      <c r="AB192" s="219"/>
      <c r="AC192" s="219"/>
      <c r="AD192" s="221"/>
      <c r="AE192" s="218"/>
    </row>
    <row r="193" spans="2:39" ht="14.25" thickBot="1" x14ac:dyDescent="0.2">
      <c r="B193" s="224"/>
      <c r="C193" s="225"/>
      <c r="D193" s="293"/>
      <c r="E193" s="293"/>
      <c r="F193" s="293"/>
      <c r="G193" s="293"/>
      <c r="H193" s="293"/>
      <c r="I193" s="226"/>
      <c r="J193" s="226"/>
      <c r="K193" s="226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6"/>
      <c r="X193" s="227"/>
      <c r="Y193" s="226"/>
      <c r="Z193" s="226"/>
      <c r="AA193" s="227"/>
      <c r="AB193" s="226"/>
      <c r="AC193" s="226"/>
      <c r="AD193" s="228"/>
      <c r="AE193" s="229"/>
    </row>
    <row r="194" spans="2:39" ht="14.25" thickBot="1" x14ac:dyDescent="0.2">
      <c r="C194" s="230"/>
      <c r="D194" s="4"/>
      <c r="E194" s="4"/>
      <c r="F194" s="4"/>
      <c r="G194" s="4"/>
      <c r="H194" s="4"/>
    </row>
    <row r="195" spans="2:39" ht="14.25" thickBot="1" x14ac:dyDescent="0.2">
      <c r="B195" s="210" t="s">
        <v>514</v>
      </c>
      <c r="C195" s="211"/>
      <c r="D195" s="291"/>
      <c r="E195" s="291"/>
      <c r="F195" s="291"/>
      <c r="G195" s="291"/>
      <c r="H195" s="291"/>
      <c r="I195" s="212"/>
      <c r="J195" s="212"/>
      <c r="K195" s="212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2"/>
      <c r="X195" s="213"/>
      <c r="Y195" s="212"/>
      <c r="Z195" s="212"/>
      <c r="AA195" s="213"/>
      <c r="AB195" s="212"/>
      <c r="AC195" s="212"/>
      <c r="AD195" s="214"/>
      <c r="AE195" s="215"/>
    </row>
    <row r="196" spans="2:39" ht="13.5" customHeight="1" x14ac:dyDescent="0.15">
      <c r="B196" s="216"/>
      <c r="C196" s="222"/>
      <c r="D196" s="292"/>
      <c r="E196" s="292"/>
      <c r="F196" s="292"/>
      <c r="G196" s="292"/>
      <c r="H196" s="292"/>
      <c r="I196" s="325" t="s">
        <v>336</v>
      </c>
      <c r="J196" s="326"/>
      <c r="K196" s="326"/>
      <c r="L196" s="327"/>
      <c r="M196" s="327"/>
      <c r="N196" s="327"/>
      <c r="O196" s="327"/>
      <c r="P196" s="327"/>
      <c r="Q196" s="328" t="s">
        <v>334</v>
      </c>
      <c r="R196" s="325" t="s">
        <v>337</v>
      </c>
      <c r="S196" s="327"/>
      <c r="T196" s="327"/>
      <c r="U196" s="327"/>
      <c r="V196" s="330" t="s">
        <v>335</v>
      </c>
      <c r="W196" s="331"/>
      <c r="X196" s="319" t="s">
        <v>436</v>
      </c>
      <c r="Y196" s="323" t="s">
        <v>440</v>
      </c>
      <c r="Z196" s="324"/>
      <c r="AA196" s="321" t="s">
        <v>437</v>
      </c>
      <c r="AB196" s="323" t="s">
        <v>441</v>
      </c>
      <c r="AC196" s="324"/>
      <c r="AD196" s="343" t="s">
        <v>424</v>
      </c>
      <c r="AE196" s="232"/>
      <c r="AK196" s="184"/>
      <c r="AL196" s="184"/>
      <c r="AM196" s="184"/>
    </row>
    <row r="197" spans="2:39" s="184" customFormat="1" x14ac:dyDescent="0.15">
      <c r="B197" s="233"/>
      <c r="C197" s="186" t="s">
        <v>290</v>
      </c>
      <c r="D197" s="280" t="str">
        <f ca="1">Q1</f>
        <v>R1</v>
      </c>
      <c r="E197" s="280" t="str">
        <f ca="1">R1</f>
        <v>R2</v>
      </c>
      <c r="F197" s="280" t="str">
        <f ca="1">S1</f>
        <v>R3</v>
      </c>
      <c r="G197" s="280" t="str">
        <f ca="1">T1</f>
        <v>R4</v>
      </c>
      <c r="H197" s="280" t="str">
        <f ca="1">U1</f>
        <v>R5</v>
      </c>
      <c r="I197" s="143" t="s">
        <v>333</v>
      </c>
      <c r="J197" s="144">
        <v>-0.03</v>
      </c>
      <c r="K197" s="144">
        <v>0.03</v>
      </c>
      <c r="L197" s="280" t="str">
        <f ca="1">Q1</f>
        <v>R1</v>
      </c>
      <c r="M197" s="280" t="str">
        <f ca="1">R1</f>
        <v>R2</v>
      </c>
      <c r="N197" s="280" t="str">
        <f ca="1">S1</f>
        <v>R3</v>
      </c>
      <c r="O197" s="280" t="str">
        <f ca="1">T1</f>
        <v>R4</v>
      </c>
      <c r="P197" s="280" t="str">
        <f ca="1">U1</f>
        <v>R5</v>
      </c>
      <c r="Q197" s="329"/>
      <c r="R197" s="145" t="s">
        <v>430</v>
      </c>
      <c r="S197" s="114" t="s">
        <v>431</v>
      </c>
      <c r="T197" s="114" t="s">
        <v>432</v>
      </c>
      <c r="U197" s="114" t="s">
        <v>433</v>
      </c>
      <c r="V197" s="332"/>
      <c r="W197" s="333"/>
      <c r="X197" s="320"/>
      <c r="Y197" s="146" t="s">
        <v>442</v>
      </c>
      <c r="Z197" s="147" t="s">
        <v>443</v>
      </c>
      <c r="AA197" s="322"/>
      <c r="AB197" s="148" t="s">
        <v>444</v>
      </c>
      <c r="AC197" s="149" t="s">
        <v>445</v>
      </c>
      <c r="AD197" s="344"/>
      <c r="AE197" s="218"/>
      <c r="AH197" s="109"/>
      <c r="AI197" s="109"/>
      <c r="AK197" s="109"/>
      <c r="AL197" s="109"/>
      <c r="AM197" s="109"/>
    </row>
    <row r="198" spans="2:39" x14ac:dyDescent="0.15">
      <c r="B198" s="216"/>
      <c r="C198" s="150" t="s">
        <v>267</v>
      </c>
      <c r="D198" s="260">
        <f ca="1">SUMIF('3.経年データ（専攻単位）'!A:A,D114,'3.経年データ（専攻単位）'!P:P)</f>
        <v>9</v>
      </c>
      <c r="E198" s="260">
        <f ca="1">SUMIF('3.経年データ（専攻単位）'!A:A,E114,'3.経年データ（専攻単位）'!P:P)</f>
        <v>2</v>
      </c>
      <c r="F198" s="260">
        <f ca="1">SUMIF('3.経年データ（専攻単位）'!A:A,F114,'3.経年データ（専攻単位）'!P:P)</f>
        <v>1</v>
      </c>
      <c r="G198" s="260">
        <f ca="1">SUMIF('3.経年データ（専攻単位）'!A:A,G114,'3.経年データ（専攻単位）'!P:P)</f>
        <v>7</v>
      </c>
      <c r="H198" s="260">
        <f ca="1">SUMIF('3.経年データ（専攻単位）'!A:A,H114,'3.経年データ（専攻単位）'!P:P)</f>
        <v>3</v>
      </c>
      <c r="I198" s="151">
        <f ca="1">AVERAGE(D198:H198)</f>
        <v>4.4000000000000004</v>
      </c>
      <c r="J198" s="152">
        <f ca="1">I198*0.97</f>
        <v>4.2679999999999998</v>
      </c>
      <c r="K198" s="152">
        <f ca="1">I198*1.03</f>
        <v>4.5320000000000009</v>
      </c>
      <c r="L198" s="114" t="str">
        <f ca="1">IF(AND(D198&gt;I198*0.97,D198&lt;I198*1.03),"○","×")</f>
        <v>×</v>
      </c>
      <c r="M198" s="114" t="str">
        <f ca="1">IF(AND(E198&gt;I198*0.97,E198&lt;I198*1.03),"○","×")</f>
        <v>×</v>
      </c>
      <c r="N198" s="114" t="str">
        <f ca="1">IF(AND(F198&gt;I198*0.97,F198&lt;I198*1.03),"○","×")</f>
        <v>×</v>
      </c>
      <c r="O198" s="114" t="str">
        <f ca="1">IF(AND(G198&gt;I198*0.97,G198&lt;I198*1.03),"○","×")</f>
        <v>×</v>
      </c>
      <c r="P198" s="114" t="str">
        <f ca="1">IF(AND(H198&gt;I198*0.97,H198&lt;I198*1.03),"○","×")</f>
        <v>×</v>
      </c>
      <c r="Q198" s="153" t="str">
        <f ca="1">IF(COUNTIF(L198:P198,"○")=5,"同程度","―")</f>
        <v>―</v>
      </c>
      <c r="R198" s="145" t="str">
        <f t="shared" ref="R198:U201" ca="1" si="26">IF(E198-D198&gt;0,"↑",IF(E198-D198&lt;0,"↓","－"))</f>
        <v>↓</v>
      </c>
      <c r="S198" s="114" t="str">
        <f t="shared" ca="1" si="26"/>
        <v>↓</v>
      </c>
      <c r="T198" s="114" t="str">
        <f t="shared" ca="1" si="26"/>
        <v>↑</v>
      </c>
      <c r="U198" s="114" t="str">
        <f t="shared" ca="1" si="26"/>
        <v>↓</v>
      </c>
      <c r="V198" s="114" t="str">
        <f ca="1">R198&amp;S198&amp;T198&amp;U198</f>
        <v>↓↓↑↓</v>
      </c>
      <c r="W198" s="157" t="str" cm="1">
        <f t="array" aca="1" ref="W198" ca="1">INDEX($AL$2:$AL$82,MATCH(V198,$AK$2:$AK$82,0),0)</f>
        <v>年度により増減</v>
      </c>
      <c r="X198" s="155" t="str">
        <f ca="1">IF(F198-D198&gt;0,"↑",IF(F198-D198&lt;0,"↓","－"))</f>
        <v>↓</v>
      </c>
      <c r="Y198" s="156" t="str">
        <f ca="1">IF(V198="↓↑↓↓",IF(X198="↓","減少傾向","×"),"判定外")</f>
        <v>判定外</v>
      </c>
      <c r="Z198" s="157" t="str">
        <f ca="1">IF(V198="↑↓↑↑",IF(X198="↑","増加傾向","×"),"判定外")</f>
        <v>判定外</v>
      </c>
      <c r="AA198" s="158" t="str">
        <f ca="1">IF(G198-E198&gt;0,"↑",IF(G198-E198&lt;0,"↓","－"))</f>
        <v>↑</v>
      </c>
      <c r="AB198" s="156" t="str">
        <f ca="1">IF(V198="↓↓↑↓",IF(AA198="↓","減少傾向","×"),"判定外")</f>
        <v>×</v>
      </c>
      <c r="AC198" s="157" t="str">
        <f ca="1">IF(V198="↑↑↓↑",IF(AA198="↑","増加傾向","×"),"判定外")</f>
        <v>判定外</v>
      </c>
      <c r="AD198" s="159"/>
      <c r="AE198" s="218"/>
    </row>
    <row r="199" spans="2:39" x14ac:dyDescent="0.15">
      <c r="B199" s="216"/>
      <c r="C199" s="150" t="s">
        <v>268</v>
      </c>
      <c r="D199" s="287">
        <f ca="1">SUMIF('3.経年データ（専攻単位）'!A:A,D114,'3.経年データ（専攻単位）'!Q:Q)</f>
        <v>1</v>
      </c>
      <c r="E199" s="287">
        <f ca="1">SUMIF('3.経年データ（専攻単位）'!A:A,E114,'3.経年データ（専攻単位）'!Q:Q)</f>
        <v>1</v>
      </c>
      <c r="F199" s="287">
        <f ca="1">SUMIF('3.経年データ（専攻単位）'!A:A,F114,'3.経年データ（専攻単位）'!Q:Q)</f>
        <v>0</v>
      </c>
      <c r="G199" s="287">
        <f ca="1">SUMIF('3.経年データ（専攻単位）'!A:A,G114,'3.経年データ（専攻単位）'!Q:Q)</f>
        <v>1</v>
      </c>
      <c r="H199" s="287">
        <f ca="1">SUMIF('3.経年データ（専攻単位）'!A:A,H114,'3.経年データ（専攻単位）'!Q:Q)</f>
        <v>1</v>
      </c>
      <c r="I199" s="151">
        <f ca="1">AVERAGE(D199:H199)</f>
        <v>0.8</v>
      </c>
      <c r="J199" s="152">
        <f ca="1">I199*0.97</f>
        <v>0.77600000000000002</v>
      </c>
      <c r="K199" s="152">
        <f ca="1">I199*1.03</f>
        <v>0.82400000000000007</v>
      </c>
      <c r="L199" s="114" t="str">
        <f ca="1">IF(AND(D199&gt;I199*0.97,D199&lt;I199*1.03),"○","×")</f>
        <v>×</v>
      </c>
      <c r="M199" s="114" t="str">
        <f ca="1">IF(AND(E199&gt;I199*0.97,E199&lt;I199*1.03),"○","×")</f>
        <v>×</v>
      </c>
      <c r="N199" s="114" t="str">
        <f ca="1">IF(AND(F199&gt;I199*0.97,F199&lt;I199*1.03),"○","×")</f>
        <v>×</v>
      </c>
      <c r="O199" s="114" t="str">
        <f ca="1">IF(AND(G199&gt;I199*0.97,G199&lt;I199*1.03),"○","×")</f>
        <v>×</v>
      </c>
      <c r="P199" s="114" t="str">
        <f ca="1">IF(AND(H199&gt;I199*0.97,H199&lt;I199*1.03),"○","×")</f>
        <v>×</v>
      </c>
      <c r="Q199" s="153" t="str">
        <f ca="1">IF(COUNTIF(L199:P199,"○")=5,"同程度","―")</f>
        <v>―</v>
      </c>
      <c r="R199" s="145" t="str">
        <f t="shared" ca="1" si="26"/>
        <v>－</v>
      </c>
      <c r="S199" s="114" t="str">
        <f t="shared" ca="1" si="26"/>
        <v>↓</v>
      </c>
      <c r="T199" s="114" t="str">
        <f t="shared" ca="1" si="26"/>
        <v>↑</v>
      </c>
      <c r="U199" s="114" t="str">
        <f t="shared" ca="1" si="26"/>
        <v>－</v>
      </c>
      <c r="V199" s="114" t="str">
        <f ca="1">R199&amp;S199&amp;T199&amp;U199</f>
        <v>－↓↑－</v>
      </c>
      <c r="W199" s="157" t="str" cm="1">
        <f t="array" aca="1" ref="W199" ca="1">INDEX($AL$2:$AL$82,MATCH(V199,$AK$2:$AK$82,0),0)</f>
        <v>年度により増減</v>
      </c>
      <c r="X199" s="155" t="str">
        <f ca="1">IF(F199-D199&gt;0,"↑",IF(F199-D199&lt;0,"↓","－"))</f>
        <v>↓</v>
      </c>
      <c r="Y199" s="156" t="str">
        <f ca="1">IF(V199="↓↑↓↓",IF(X199="↓","減少傾向","×"),"判定外")</f>
        <v>判定外</v>
      </c>
      <c r="Z199" s="157" t="str">
        <f ca="1">IF(V199="↑↓↑↑",IF(X199="↑","増加傾向","×"),"判定外")</f>
        <v>判定外</v>
      </c>
      <c r="AA199" s="158" t="str">
        <f ca="1">IF(G199-E199&gt;0,"↑",IF(G199-E199&lt;0,"↓","－"))</f>
        <v>－</v>
      </c>
      <c r="AB199" s="156" t="str">
        <f ca="1">IF(V199="↓↓↑↓",IF(AA199="↓","減少傾向","×"),"判定外")</f>
        <v>判定外</v>
      </c>
      <c r="AC199" s="157" t="str">
        <f ca="1">IF(V199="↑↑↓↑",IF(AA199="↑","増加傾向","×"),"判定外")</f>
        <v>判定外</v>
      </c>
      <c r="AD199" s="159"/>
      <c r="AE199" s="218"/>
    </row>
    <row r="200" spans="2:39" x14ac:dyDescent="0.15">
      <c r="B200" s="216"/>
      <c r="C200" s="150" t="s">
        <v>316</v>
      </c>
      <c r="D200" s="260">
        <f ca="1">SUM(D198:D199)</f>
        <v>10</v>
      </c>
      <c r="E200" s="260">
        <f ca="1">SUM(E198:E199)</f>
        <v>3</v>
      </c>
      <c r="F200" s="260">
        <f ca="1">SUM(F198:F199)</f>
        <v>1</v>
      </c>
      <c r="G200" s="260">
        <f ca="1">SUM(G198:G199)</f>
        <v>8</v>
      </c>
      <c r="H200" s="260">
        <f ca="1">SUM(H198:H199)</f>
        <v>4</v>
      </c>
      <c r="I200" s="151">
        <f ca="1">AVERAGE(D200:H200)</f>
        <v>5.2</v>
      </c>
      <c r="J200" s="152">
        <f ca="1">I200*0.97</f>
        <v>5.0439999999999996</v>
      </c>
      <c r="K200" s="152">
        <f ca="1">I200*1.03</f>
        <v>5.3560000000000008</v>
      </c>
      <c r="L200" s="114" t="str">
        <f ca="1">IF(AND(D200&gt;I200*0.97,D200&lt;I200*1.03),"○","×")</f>
        <v>×</v>
      </c>
      <c r="M200" s="114" t="str">
        <f ca="1">IF(AND(E200&gt;I200*0.97,E200&lt;I200*1.03),"○","×")</f>
        <v>×</v>
      </c>
      <c r="N200" s="114" t="str">
        <f ca="1">IF(AND(F200&gt;I200*0.97,F200&lt;I200*1.03),"○","×")</f>
        <v>×</v>
      </c>
      <c r="O200" s="114" t="str">
        <f ca="1">IF(AND(G200&gt;I200*0.97,G200&lt;I200*1.03),"○","×")</f>
        <v>×</v>
      </c>
      <c r="P200" s="114" t="str">
        <f ca="1">IF(AND(H200&gt;I200*0.97,H200&lt;I200*1.03),"○","×")</f>
        <v>×</v>
      </c>
      <c r="Q200" s="153" t="str">
        <f ca="1">IF(COUNTIF(L200:P200,"○")=5,"同程度","―")</f>
        <v>―</v>
      </c>
      <c r="R200" s="145" t="str">
        <f t="shared" ca="1" si="26"/>
        <v>↓</v>
      </c>
      <c r="S200" s="114" t="str">
        <f t="shared" ca="1" si="26"/>
        <v>↓</v>
      </c>
      <c r="T200" s="114" t="str">
        <f t="shared" ca="1" si="26"/>
        <v>↑</v>
      </c>
      <c r="U200" s="114" t="str">
        <f t="shared" ca="1" si="26"/>
        <v>↓</v>
      </c>
      <c r="V200" s="114" t="str">
        <f ca="1">R200&amp;S200&amp;T200&amp;U200</f>
        <v>↓↓↑↓</v>
      </c>
      <c r="W200" s="157" t="str" cm="1">
        <f t="array" aca="1" ref="W200" ca="1">INDEX($AL$2:$AL$82,MATCH(V200,$AK$2:$AK$82,0),0)</f>
        <v>年度により増減</v>
      </c>
      <c r="X200" s="155" t="str">
        <f ca="1">IF(F200-D200&gt;0,"↑",IF(F200-D200&lt;0,"↓","－"))</f>
        <v>↓</v>
      </c>
      <c r="Y200" s="156" t="str">
        <f ca="1">IF(V200="↓↑↓↓",IF(X200="↓","減少傾向","×"),"判定外")</f>
        <v>判定外</v>
      </c>
      <c r="Z200" s="157" t="str">
        <f ca="1">IF(V200="↑↓↑↑",IF(X200="↑","増加傾向","×"),"判定外")</f>
        <v>判定外</v>
      </c>
      <c r="AA200" s="158" t="str">
        <f ca="1">IF(G200-E200&gt;0,"↑",IF(G200-E200&lt;0,"↓","－"))</f>
        <v>↑</v>
      </c>
      <c r="AB200" s="156" t="str">
        <f ca="1">IF(V200="↓↓↑↓",IF(AA200="↓","減少傾向","×"),"判定外")</f>
        <v>×</v>
      </c>
      <c r="AC200" s="157" t="str">
        <f ca="1">IF(V200="↑↑↓↑",IF(AA200="↑","増加傾向","×"),"判定外")</f>
        <v>判定外</v>
      </c>
      <c r="AD200" s="160" t="s">
        <v>421</v>
      </c>
      <c r="AE200" s="218"/>
    </row>
    <row r="201" spans="2:39" ht="27.75" thickBot="1" x14ac:dyDescent="0.2">
      <c r="B201" s="216"/>
      <c r="C201" s="186" t="s">
        <v>318</v>
      </c>
      <c r="D201" s="161">
        <f ca="1">ROUND(D199/D200,3)</f>
        <v>0.1</v>
      </c>
      <c r="E201" s="161">
        <f ca="1">ROUND(E199/E200,3)</f>
        <v>0.33300000000000002</v>
      </c>
      <c r="F201" s="161">
        <f ca="1">ROUND(F199/F200,3)</f>
        <v>0</v>
      </c>
      <c r="G201" s="161">
        <f ca="1">ROUND(G199/G200,3)</f>
        <v>0.125</v>
      </c>
      <c r="H201" s="161">
        <f ca="1">ROUND(H199/H200,3)</f>
        <v>0.25</v>
      </c>
      <c r="I201" s="162">
        <f ca="1">AVERAGE(D201:H201)</f>
        <v>0.16160000000000002</v>
      </c>
      <c r="J201" s="163">
        <f ca="1">I201-0.03</f>
        <v>0.13160000000000002</v>
      </c>
      <c r="K201" s="163">
        <f ca="1">I201+0.03</f>
        <v>0.19160000000000002</v>
      </c>
      <c r="L201" s="128" t="str">
        <f ca="1">IF(AND(D201&gt;I201-0.03,D201&lt;I201+0.03),"○","×")</f>
        <v>×</v>
      </c>
      <c r="M201" s="128" t="str">
        <f ca="1">IF(AND(E201&gt;I201-0.03,E201&lt;I201+0.03),"○","×")</f>
        <v>×</v>
      </c>
      <c r="N201" s="128" t="str">
        <f ca="1">IF(AND(F201&gt;I201-0.03,F201&lt;I201+0.03),"○","×")</f>
        <v>×</v>
      </c>
      <c r="O201" s="128" t="str">
        <f ca="1">IF(AND(G201&gt;I201-0.03,G201&lt;I201+0.03),"○","×")</f>
        <v>×</v>
      </c>
      <c r="P201" s="128" t="str">
        <f ca="1">IF(AND(H201&gt;I201-0.03,H201&lt;I201+0.03),"○","×")</f>
        <v>×</v>
      </c>
      <c r="Q201" s="164" t="str">
        <f ca="1">IF(COUNTIF(L201:P201,"○")=5,"同程度","―")</f>
        <v>―</v>
      </c>
      <c r="R201" s="165" t="str">
        <f t="shared" ca="1" si="26"/>
        <v>↑</v>
      </c>
      <c r="S201" s="128" t="str">
        <f t="shared" ca="1" si="26"/>
        <v>↓</v>
      </c>
      <c r="T201" s="128" t="str">
        <f t="shared" ca="1" si="26"/>
        <v>↑</v>
      </c>
      <c r="U201" s="128" t="str">
        <f t="shared" ca="1" si="26"/>
        <v>↑</v>
      </c>
      <c r="V201" s="128" t="str">
        <f ca="1">R201&amp;S201&amp;T201&amp;U201</f>
        <v>↑↓↑↑</v>
      </c>
      <c r="W201" s="169" t="str" cm="1">
        <f t="array" aca="1" ref="W201" ca="1">INDEX($AL$2:$AL$82,MATCH(V201,$AK$2:$AK$82,0),0)</f>
        <v>年度により増減</v>
      </c>
      <c r="X201" s="167" t="str">
        <f ca="1">IF(F201-D201&gt;0,"↑",IF(F201-D201&lt;0,"↓","－"))</f>
        <v>↓</v>
      </c>
      <c r="Y201" s="168" t="str">
        <f ca="1">IF(V201="↓↑↓↓",IF(X201="↓","減少傾向","×"),"判定外")</f>
        <v>判定外</v>
      </c>
      <c r="Z201" s="169" t="str">
        <f ca="1">IF(V201="↑↓↑↑",IF(X201="↑","増加傾向","×"),"判定外")</f>
        <v>×</v>
      </c>
      <c r="AA201" s="170" t="str">
        <f ca="1">IF(G201-E201&gt;0,"↑",IF(G201-E201&lt;0,"↓","－"))</f>
        <v>↓</v>
      </c>
      <c r="AB201" s="168" t="str">
        <f ca="1">IF(V201="↓↓↑↓",IF(AA201="↓","減少傾向","×"),"判定外")</f>
        <v>判定外</v>
      </c>
      <c r="AC201" s="169" t="str">
        <f ca="1">IF(V201="↑↑↓↑",IF(AA201="↑","増加傾向","×"),"判定外")</f>
        <v>判定外</v>
      </c>
      <c r="AD201" s="171" t="s">
        <v>421</v>
      </c>
      <c r="AE201" s="218"/>
    </row>
    <row r="202" spans="2:39" ht="14.25" thickBot="1" x14ac:dyDescent="0.2">
      <c r="B202" s="216"/>
      <c r="C202" s="222"/>
      <c r="D202" s="292"/>
      <c r="E202" s="292"/>
      <c r="F202" s="292"/>
      <c r="G202" s="292"/>
      <c r="H202" s="292"/>
      <c r="I202" s="219"/>
      <c r="J202" s="219"/>
      <c r="K202" s="219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19"/>
      <c r="X202" s="220"/>
      <c r="Y202" s="219"/>
      <c r="Z202" s="219"/>
      <c r="AA202" s="220"/>
      <c r="AB202" s="219"/>
      <c r="AC202" s="219"/>
      <c r="AD202" s="221"/>
      <c r="AE202" s="218"/>
    </row>
    <row r="203" spans="2:39" ht="13.5" customHeight="1" x14ac:dyDescent="0.15">
      <c r="B203" s="216"/>
      <c r="C203" s="222"/>
      <c r="D203" s="292"/>
      <c r="E203" s="292"/>
      <c r="F203" s="292"/>
      <c r="G203" s="292"/>
      <c r="H203" s="292"/>
      <c r="I203" s="325" t="s">
        <v>336</v>
      </c>
      <c r="J203" s="326"/>
      <c r="K203" s="326"/>
      <c r="L203" s="327"/>
      <c r="M203" s="327"/>
      <c r="N203" s="327"/>
      <c r="O203" s="327"/>
      <c r="P203" s="327"/>
      <c r="Q203" s="328" t="s">
        <v>334</v>
      </c>
      <c r="R203" s="325" t="s">
        <v>337</v>
      </c>
      <c r="S203" s="327"/>
      <c r="T203" s="327"/>
      <c r="U203" s="327"/>
      <c r="V203" s="330" t="s">
        <v>335</v>
      </c>
      <c r="W203" s="331"/>
      <c r="X203" s="319" t="s">
        <v>436</v>
      </c>
      <c r="Y203" s="323" t="s">
        <v>440</v>
      </c>
      <c r="Z203" s="324"/>
      <c r="AA203" s="321" t="s">
        <v>437</v>
      </c>
      <c r="AB203" s="323" t="s">
        <v>441</v>
      </c>
      <c r="AC203" s="324"/>
      <c r="AD203" s="343" t="s">
        <v>424</v>
      </c>
      <c r="AE203" s="218"/>
    </row>
    <row r="204" spans="2:39" x14ac:dyDescent="0.15">
      <c r="B204" s="216"/>
      <c r="C204" s="186" t="s">
        <v>291</v>
      </c>
      <c r="D204" s="280" t="str">
        <f ca="1">Q1</f>
        <v>R1</v>
      </c>
      <c r="E204" s="280" t="str">
        <f ca="1">R1</f>
        <v>R2</v>
      </c>
      <c r="F204" s="280" t="str">
        <f ca="1">S1</f>
        <v>R3</v>
      </c>
      <c r="G204" s="280" t="str">
        <f ca="1">T1</f>
        <v>R4</v>
      </c>
      <c r="H204" s="280" t="str">
        <f ca="1">U1</f>
        <v>R5</v>
      </c>
      <c r="I204" s="143" t="s">
        <v>333</v>
      </c>
      <c r="J204" s="144">
        <v>-0.03</v>
      </c>
      <c r="K204" s="144">
        <v>0.03</v>
      </c>
      <c r="L204" s="280" t="str">
        <f ca="1">Q1</f>
        <v>R1</v>
      </c>
      <c r="M204" s="280" t="str">
        <f ca="1">R1</f>
        <v>R2</v>
      </c>
      <c r="N204" s="280" t="str">
        <f ca="1">S1</f>
        <v>R3</v>
      </c>
      <c r="O204" s="280" t="str">
        <f ca="1">T1</f>
        <v>R4</v>
      </c>
      <c r="P204" s="280" t="str">
        <f ca="1">U1</f>
        <v>R5</v>
      </c>
      <c r="Q204" s="329"/>
      <c r="R204" s="145" t="s">
        <v>430</v>
      </c>
      <c r="S204" s="114" t="s">
        <v>431</v>
      </c>
      <c r="T204" s="114" t="s">
        <v>432</v>
      </c>
      <c r="U204" s="114" t="s">
        <v>433</v>
      </c>
      <c r="V204" s="332"/>
      <c r="W204" s="333"/>
      <c r="X204" s="320"/>
      <c r="Y204" s="146" t="s">
        <v>442</v>
      </c>
      <c r="Z204" s="147" t="s">
        <v>443</v>
      </c>
      <c r="AA204" s="322"/>
      <c r="AB204" s="148" t="s">
        <v>444</v>
      </c>
      <c r="AC204" s="149" t="s">
        <v>445</v>
      </c>
      <c r="AD204" s="344"/>
      <c r="AE204" s="218"/>
    </row>
    <row r="205" spans="2:39" x14ac:dyDescent="0.15">
      <c r="B205" s="216"/>
      <c r="C205" s="150" t="s">
        <v>267</v>
      </c>
      <c r="D205" s="260">
        <f ca="1">SUMIF('3.経年データ（専攻単位）'!A:A,D114,'3.経年データ（専攻単位）'!R:R)</f>
        <v>15</v>
      </c>
      <c r="E205" s="260">
        <f ca="1">SUMIF('3.経年データ（専攻単位）'!A:A,E114,'3.経年データ（専攻単位）'!R:R)</f>
        <v>13</v>
      </c>
      <c r="F205" s="260">
        <f ca="1">SUMIF('3.経年データ（専攻単位）'!A:A,F114,'3.経年データ（専攻単位）'!R:R)</f>
        <v>15</v>
      </c>
      <c r="G205" s="260">
        <f ca="1">SUMIF('3.経年データ（専攻単位）'!A:A,G114,'3.経年データ（専攻単位）'!R:R)</f>
        <v>18</v>
      </c>
      <c r="H205" s="260">
        <f ca="1">SUMIF('3.経年データ（専攻単位）'!A:A,H114,'3.経年データ（専攻単位）'!R:R)</f>
        <v>11</v>
      </c>
      <c r="I205" s="151">
        <f ca="1">AVERAGE(D205:H205)</f>
        <v>14.4</v>
      </c>
      <c r="J205" s="152">
        <f ca="1">I205*0.97</f>
        <v>13.968</v>
      </c>
      <c r="K205" s="152">
        <f ca="1">I205*1.03</f>
        <v>14.832000000000001</v>
      </c>
      <c r="L205" s="114" t="str">
        <f ca="1">IF(AND(D205&gt;I205*0.97,D205&lt;I205*1.03),"○","×")</f>
        <v>×</v>
      </c>
      <c r="M205" s="114" t="str">
        <f ca="1">IF(AND(E205&gt;I205*0.97,E205&lt;I205*1.03),"○","×")</f>
        <v>×</v>
      </c>
      <c r="N205" s="114" t="str">
        <f ca="1">IF(AND(F205&gt;I205*0.97,F205&lt;I205*1.03),"○","×")</f>
        <v>×</v>
      </c>
      <c r="O205" s="114" t="str">
        <f ca="1">IF(AND(G205&gt;I205*0.97,G205&lt;I205*1.03),"○","×")</f>
        <v>×</v>
      </c>
      <c r="P205" s="114" t="str">
        <f ca="1">IF(AND(H205&gt;I205*0.97,H205&lt;I205*1.03),"○","×")</f>
        <v>×</v>
      </c>
      <c r="Q205" s="153" t="str">
        <f ca="1">IF(COUNTIF(L205:P205,"○")=5,"同程度","―")</f>
        <v>―</v>
      </c>
      <c r="R205" s="145" t="str">
        <f t="shared" ref="R205:U208" ca="1" si="27">IF(E205-D205&gt;0,"↑",IF(E205-D205&lt;0,"↓","－"))</f>
        <v>↓</v>
      </c>
      <c r="S205" s="114" t="str">
        <f t="shared" ca="1" si="27"/>
        <v>↑</v>
      </c>
      <c r="T205" s="114" t="str">
        <f t="shared" ca="1" si="27"/>
        <v>↑</v>
      </c>
      <c r="U205" s="114" t="str">
        <f t="shared" ca="1" si="27"/>
        <v>↓</v>
      </c>
      <c r="V205" s="114" t="str">
        <f ca="1">R205&amp;S205&amp;T205&amp;U205</f>
        <v>↓↑↑↓</v>
      </c>
      <c r="W205" s="157" t="str" cm="1">
        <f t="array" aca="1" ref="W205" ca="1">INDEX($AL$2:$AL$82,MATCH(V205,$AK$2:$AK$82,0),0)</f>
        <v>年度により増減</v>
      </c>
      <c r="X205" s="155" t="str">
        <f ca="1">IF(F205-D205&gt;0,"↑",IF(F205-D205&lt;0,"↓","－"))</f>
        <v>－</v>
      </c>
      <c r="Y205" s="156" t="str">
        <f ca="1">IF(V205="↓↑↓↓",IF(X205="↓","減少傾向","×"),"判定外")</f>
        <v>判定外</v>
      </c>
      <c r="Z205" s="157" t="str">
        <f ca="1">IF(V205="↑↓↑↑",IF(X205="↑","増加傾向","×"),"判定外")</f>
        <v>判定外</v>
      </c>
      <c r="AA205" s="158" t="str">
        <f ca="1">IF(G205-E205&gt;0,"↑",IF(G205-E205&lt;0,"↓","－"))</f>
        <v>↑</v>
      </c>
      <c r="AB205" s="156" t="str">
        <f ca="1">IF(V205="↓↓↑↓",IF(AA205="↓","減少傾向","×"),"判定外")</f>
        <v>判定外</v>
      </c>
      <c r="AC205" s="157" t="str">
        <f ca="1">IF(V205="↑↑↓↑",IF(AA205="↑","増加傾向","×"),"判定外")</f>
        <v>判定外</v>
      </c>
      <c r="AD205" s="159"/>
      <c r="AE205" s="218"/>
    </row>
    <row r="206" spans="2:39" x14ac:dyDescent="0.15">
      <c r="B206" s="216"/>
      <c r="C206" s="150" t="s">
        <v>268</v>
      </c>
      <c r="D206" s="287">
        <f ca="1">SUMIF('3.経年データ（専攻単位）'!A:A,D114,'3.経年データ（専攻単位）'!S:S)</f>
        <v>10</v>
      </c>
      <c r="E206" s="287">
        <f ca="1">SUMIF('3.経年データ（専攻単位）'!A:A,E114,'3.経年データ（専攻単位）'!S:S)</f>
        <v>7</v>
      </c>
      <c r="F206" s="287">
        <f ca="1">SUMIF('3.経年データ（専攻単位）'!A:A,F114,'3.経年データ（専攻単位）'!S:S)</f>
        <v>5</v>
      </c>
      <c r="G206" s="287">
        <f ca="1">SUMIF('3.経年データ（専攻単位）'!A:A,G114,'3.経年データ（専攻単位）'!S:S)</f>
        <v>6</v>
      </c>
      <c r="H206" s="287">
        <f ca="1">SUMIF('3.経年データ（専攻単位）'!A:A,H114,'3.経年データ（専攻単位）'!S:S)</f>
        <v>5</v>
      </c>
      <c r="I206" s="151">
        <f ca="1">AVERAGE(D206:H206)</f>
        <v>6.6</v>
      </c>
      <c r="J206" s="152">
        <f ca="1">I206*0.97</f>
        <v>6.4019999999999992</v>
      </c>
      <c r="K206" s="152">
        <f ca="1">I206*1.03</f>
        <v>6.798</v>
      </c>
      <c r="L206" s="114" t="str">
        <f ca="1">IF(AND(D206&gt;I206*0.97,D206&lt;I206*1.03),"○","×")</f>
        <v>×</v>
      </c>
      <c r="M206" s="114" t="str">
        <f ca="1">IF(AND(E206&gt;I206*0.97,E206&lt;I206*1.03),"○","×")</f>
        <v>×</v>
      </c>
      <c r="N206" s="114" t="str">
        <f ca="1">IF(AND(F206&gt;I206*0.97,F206&lt;I206*1.03),"○","×")</f>
        <v>×</v>
      </c>
      <c r="O206" s="114" t="str">
        <f ca="1">IF(AND(G206&gt;I206*0.97,G206&lt;I206*1.03),"○","×")</f>
        <v>×</v>
      </c>
      <c r="P206" s="114" t="str">
        <f ca="1">IF(AND(H206&gt;I206*0.97,H206&lt;I206*1.03),"○","×")</f>
        <v>×</v>
      </c>
      <c r="Q206" s="153" t="str">
        <f ca="1">IF(COUNTIF(L206:P206,"○")=5,"同程度","―")</f>
        <v>―</v>
      </c>
      <c r="R206" s="145" t="str">
        <f t="shared" ca="1" si="27"/>
        <v>↓</v>
      </c>
      <c r="S206" s="114" t="str">
        <f t="shared" ca="1" si="27"/>
        <v>↓</v>
      </c>
      <c r="T206" s="114" t="str">
        <f t="shared" ca="1" si="27"/>
        <v>↑</v>
      </c>
      <c r="U206" s="114" t="str">
        <f t="shared" ca="1" si="27"/>
        <v>↓</v>
      </c>
      <c r="V206" s="114" t="str">
        <f ca="1">R206&amp;S206&amp;T206&amp;U206</f>
        <v>↓↓↑↓</v>
      </c>
      <c r="W206" s="157" t="str" cm="1">
        <f t="array" aca="1" ref="W206" ca="1">INDEX($AL$2:$AL$82,MATCH(V206,$AK$2:$AK$82,0),0)</f>
        <v>年度により増減</v>
      </c>
      <c r="X206" s="155" t="str">
        <f ca="1">IF(F206-D206&gt;0,"↑",IF(F206-D206&lt;0,"↓","－"))</f>
        <v>↓</v>
      </c>
      <c r="Y206" s="156" t="str">
        <f ca="1">IF(V206="↓↑↓↓",IF(X206="↓","減少傾向","×"),"判定外")</f>
        <v>判定外</v>
      </c>
      <c r="Z206" s="157" t="str">
        <f ca="1">IF(V206="↑↓↑↑",IF(X206="↑","増加傾向","×"),"判定外")</f>
        <v>判定外</v>
      </c>
      <c r="AA206" s="158" t="str">
        <f ca="1">IF(G206-E206&gt;0,"↑",IF(G206-E206&lt;0,"↓","－"))</f>
        <v>↓</v>
      </c>
      <c r="AB206" s="156" t="str">
        <f ca="1">IF(V206="↓↓↑↓",IF(AA206="↓","減少傾向","×"),"判定外")</f>
        <v>減少傾向</v>
      </c>
      <c r="AC206" s="157" t="str">
        <f ca="1">IF(V206="↑↑↓↑",IF(AA206="↑","増加傾向","×"),"判定外")</f>
        <v>判定外</v>
      </c>
      <c r="AD206" s="159"/>
      <c r="AE206" s="218"/>
    </row>
    <row r="207" spans="2:39" x14ac:dyDescent="0.15">
      <c r="B207" s="216"/>
      <c r="C207" s="150" t="s">
        <v>316</v>
      </c>
      <c r="D207" s="260">
        <f ca="1">SUM(D205:D206)</f>
        <v>25</v>
      </c>
      <c r="E207" s="260">
        <f ca="1">SUM(E205:E206)</f>
        <v>20</v>
      </c>
      <c r="F207" s="260">
        <f ca="1">SUM(F205:F206)</f>
        <v>20</v>
      </c>
      <c r="G207" s="260">
        <f ca="1">SUM(G205:G206)</f>
        <v>24</v>
      </c>
      <c r="H207" s="260">
        <f ca="1">SUM(H205:H206)</f>
        <v>16</v>
      </c>
      <c r="I207" s="151">
        <f ca="1">AVERAGE(D207:H207)</f>
        <v>21</v>
      </c>
      <c r="J207" s="152">
        <f ca="1">I207*0.97</f>
        <v>20.37</v>
      </c>
      <c r="K207" s="152">
        <f ca="1">I207*1.03</f>
        <v>21.63</v>
      </c>
      <c r="L207" s="114" t="str">
        <f ca="1">IF(AND(D207&gt;I207*0.97,D207&lt;I207*1.03),"○","×")</f>
        <v>×</v>
      </c>
      <c r="M207" s="114" t="str">
        <f ca="1">IF(AND(E207&gt;I207*0.97,E207&lt;I207*1.03),"○","×")</f>
        <v>×</v>
      </c>
      <c r="N207" s="114" t="str">
        <f ca="1">IF(AND(F207&gt;I207*0.97,F207&lt;I207*1.03),"○","×")</f>
        <v>×</v>
      </c>
      <c r="O207" s="114" t="str">
        <f ca="1">IF(AND(G207&gt;I207*0.97,G207&lt;I207*1.03),"○","×")</f>
        <v>×</v>
      </c>
      <c r="P207" s="114" t="str">
        <f ca="1">IF(AND(H207&gt;I207*0.97,H207&lt;I207*1.03),"○","×")</f>
        <v>×</v>
      </c>
      <c r="Q207" s="153" t="str">
        <f ca="1">IF(COUNTIF(L207:P207,"○")=5,"同程度","―")</f>
        <v>―</v>
      </c>
      <c r="R207" s="145" t="str">
        <f t="shared" ca="1" si="27"/>
        <v>↓</v>
      </c>
      <c r="S207" s="114" t="str">
        <f t="shared" ca="1" si="27"/>
        <v>－</v>
      </c>
      <c r="T207" s="114" t="str">
        <f t="shared" ca="1" si="27"/>
        <v>↑</v>
      </c>
      <c r="U207" s="114" t="str">
        <f t="shared" ca="1" si="27"/>
        <v>↓</v>
      </c>
      <c r="V207" s="114" t="str">
        <f ca="1">R207&amp;S207&amp;T207&amp;U207</f>
        <v>↓－↑↓</v>
      </c>
      <c r="W207" s="157" t="str" cm="1">
        <f t="array" aca="1" ref="W207" ca="1">INDEX($AL$2:$AL$82,MATCH(V207,$AK$2:$AK$82,0),0)</f>
        <v>年度により増減</v>
      </c>
      <c r="X207" s="155" t="str">
        <f ca="1">IF(F207-D207&gt;0,"↑",IF(F207-D207&lt;0,"↓","－"))</f>
        <v>↓</v>
      </c>
      <c r="Y207" s="156" t="str">
        <f ca="1">IF(V207="↓↑↓↓",IF(X207="↓","減少傾向","×"),"判定外")</f>
        <v>判定外</v>
      </c>
      <c r="Z207" s="157" t="str">
        <f ca="1">IF(V207="↑↓↑↑",IF(X207="↑","増加傾向","×"),"判定外")</f>
        <v>判定外</v>
      </c>
      <c r="AA207" s="158" t="str">
        <f ca="1">IF(G207-E207&gt;0,"↑",IF(G207-E207&lt;0,"↓","－"))</f>
        <v>↑</v>
      </c>
      <c r="AB207" s="156" t="str">
        <f ca="1">IF(V207="↓↓↑↓",IF(AA207="↓","減少傾向","×"),"判定外")</f>
        <v>判定外</v>
      </c>
      <c r="AC207" s="157" t="str">
        <f ca="1">IF(V207="↑↑↓↑",IF(AA207="↑","増加傾向","×"),"判定外")</f>
        <v>判定外</v>
      </c>
      <c r="AD207" s="160" t="s">
        <v>421</v>
      </c>
      <c r="AE207" s="218"/>
    </row>
    <row r="208" spans="2:39" ht="27.75" thickBot="1" x14ac:dyDescent="0.2">
      <c r="B208" s="216"/>
      <c r="C208" s="186" t="s">
        <v>318</v>
      </c>
      <c r="D208" s="161">
        <f ca="1">ROUND(D206/D207,3)</f>
        <v>0.4</v>
      </c>
      <c r="E208" s="161">
        <f ca="1">ROUND(E206/E207,3)</f>
        <v>0.35</v>
      </c>
      <c r="F208" s="161">
        <f ca="1">ROUND(F206/F207,3)</f>
        <v>0.25</v>
      </c>
      <c r="G208" s="161">
        <f ca="1">ROUND(G206/G207,3)</f>
        <v>0.25</v>
      </c>
      <c r="H208" s="161">
        <f ca="1">ROUND(H206/H207,3)</f>
        <v>0.313</v>
      </c>
      <c r="I208" s="162">
        <f ca="1">AVERAGE(D208:H208)</f>
        <v>0.31259999999999999</v>
      </c>
      <c r="J208" s="163">
        <f ca="1">I208-0.03</f>
        <v>0.28259999999999996</v>
      </c>
      <c r="K208" s="163">
        <f ca="1">I208+0.03</f>
        <v>0.34260000000000002</v>
      </c>
      <c r="L208" s="128" t="str">
        <f ca="1">IF(AND(D208&gt;I208-0.03,D208&lt;I208+0.03),"○","×")</f>
        <v>×</v>
      </c>
      <c r="M208" s="128" t="str">
        <f ca="1">IF(AND(E208&gt;I208-0.03,E208&lt;I208+0.03),"○","×")</f>
        <v>×</v>
      </c>
      <c r="N208" s="128" t="str">
        <f ca="1">IF(AND(F208&gt;I208-0.03,F208&lt;I208+0.03),"○","×")</f>
        <v>×</v>
      </c>
      <c r="O208" s="128" t="str">
        <f ca="1">IF(AND(G208&gt;I208-0.03,G208&lt;I208+0.03),"○","×")</f>
        <v>×</v>
      </c>
      <c r="P208" s="128" t="str">
        <f ca="1">IF(AND(H208&gt;I208-0.03,H208&lt;I208+0.03),"○","×")</f>
        <v>○</v>
      </c>
      <c r="Q208" s="164" t="str">
        <f ca="1">IF(COUNTIF(L208:P208,"○")=5,"同程度","―")</f>
        <v>―</v>
      </c>
      <c r="R208" s="165" t="str">
        <f t="shared" ca="1" si="27"/>
        <v>↓</v>
      </c>
      <c r="S208" s="128" t="str">
        <f t="shared" ca="1" si="27"/>
        <v>↓</v>
      </c>
      <c r="T208" s="128" t="str">
        <f t="shared" ca="1" si="27"/>
        <v>－</v>
      </c>
      <c r="U208" s="128" t="str">
        <f t="shared" ca="1" si="27"/>
        <v>↑</v>
      </c>
      <c r="V208" s="128" t="str">
        <f ca="1">R208&amp;S208&amp;T208&amp;U208</f>
        <v>↓↓－↑</v>
      </c>
      <c r="W208" s="169" t="str" cm="1">
        <f t="array" aca="1" ref="W208" ca="1">INDEX($AL$2:$AL$82,MATCH(V208,$AK$2:$AK$82,0),0)</f>
        <v>最新年度のみ増加</v>
      </c>
      <c r="X208" s="167" t="str">
        <f ca="1">IF(F208-D208&gt;0,"↑",IF(F208-D208&lt;0,"↓","－"))</f>
        <v>↓</v>
      </c>
      <c r="Y208" s="168" t="str">
        <f ca="1">IF(V208="↓↑↓↓",IF(X208="↓","減少傾向","×"),"判定外")</f>
        <v>判定外</v>
      </c>
      <c r="Z208" s="169" t="str">
        <f ca="1">IF(V208="↑↓↑↑",IF(X208="↑","増加傾向","×"),"判定外")</f>
        <v>判定外</v>
      </c>
      <c r="AA208" s="170" t="str">
        <f ca="1">IF(G208-E208&gt;0,"↑",IF(G208-E208&lt;0,"↓","－"))</f>
        <v>↓</v>
      </c>
      <c r="AB208" s="168" t="str">
        <f ca="1">IF(V208="↓↓↑↓",IF(AA208="↓","減少傾向","×"),"判定外")</f>
        <v>判定外</v>
      </c>
      <c r="AC208" s="169" t="str">
        <f ca="1">IF(V208="↑↑↓↑",IF(AA208="↑","増加傾向","×"),"判定外")</f>
        <v>判定外</v>
      </c>
      <c r="AD208" s="171" t="s">
        <v>455</v>
      </c>
      <c r="AE208" s="218"/>
    </row>
    <row r="209" spans="2:32" ht="14.25" thickBot="1" x14ac:dyDescent="0.2">
      <c r="B209" s="216"/>
      <c r="C209" s="222"/>
      <c r="D209" s="292"/>
      <c r="E209" s="292"/>
      <c r="F209" s="292"/>
      <c r="G209" s="292"/>
      <c r="H209" s="292"/>
      <c r="I209" s="219"/>
      <c r="J209" s="219"/>
      <c r="K209" s="219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19"/>
      <c r="X209" s="220"/>
      <c r="Y209" s="219"/>
      <c r="Z209" s="219"/>
      <c r="AA209" s="220"/>
      <c r="AB209" s="219"/>
      <c r="AC209" s="219"/>
      <c r="AD209" s="221"/>
      <c r="AE209" s="218"/>
    </row>
    <row r="210" spans="2:32" ht="13.5" customHeight="1" x14ac:dyDescent="0.15">
      <c r="B210" s="216"/>
      <c r="C210" s="222"/>
      <c r="D210" s="292"/>
      <c r="E210" s="292"/>
      <c r="F210" s="292"/>
      <c r="G210" s="292"/>
      <c r="H210" s="292"/>
      <c r="I210" s="325" t="s">
        <v>336</v>
      </c>
      <c r="J210" s="326"/>
      <c r="K210" s="326"/>
      <c r="L210" s="327"/>
      <c r="M210" s="327"/>
      <c r="N210" s="327"/>
      <c r="O210" s="327"/>
      <c r="P210" s="327"/>
      <c r="Q210" s="328" t="s">
        <v>334</v>
      </c>
      <c r="R210" s="325" t="s">
        <v>337</v>
      </c>
      <c r="S210" s="327"/>
      <c r="T210" s="327"/>
      <c r="U210" s="327"/>
      <c r="V210" s="330" t="s">
        <v>335</v>
      </c>
      <c r="W210" s="331"/>
      <c r="X210" s="319" t="s">
        <v>436</v>
      </c>
      <c r="Y210" s="323" t="s">
        <v>440</v>
      </c>
      <c r="Z210" s="324"/>
      <c r="AA210" s="321" t="s">
        <v>437</v>
      </c>
      <c r="AB210" s="323" t="s">
        <v>441</v>
      </c>
      <c r="AC210" s="324"/>
      <c r="AD210" s="343" t="s">
        <v>424</v>
      </c>
      <c r="AE210" s="218"/>
    </row>
    <row r="211" spans="2:32" ht="27" x14ac:dyDescent="0.15">
      <c r="B211" s="216"/>
      <c r="C211" s="186" t="s">
        <v>292</v>
      </c>
      <c r="D211" s="280" t="str">
        <f ca="1">Q1</f>
        <v>R1</v>
      </c>
      <c r="E211" s="280" t="str">
        <f ca="1">R1</f>
        <v>R2</v>
      </c>
      <c r="F211" s="280" t="str">
        <f ca="1">S1</f>
        <v>R3</v>
      </c>
      <c r="G211" s="280" t="str">
        <f ca="1">T1</f>
        <v>R4</v>
      </c>
      <c r="H211" s="280" t="str">
        <f ca="1">U1</f>
        <v>R5</v>
      </c>
      <c r="I211" s="143" t="s">
        <v>333</v>
      </c>
      <c r="J211" s="144">
        <v>-0.03</v>
      </c>
      <c r="K211" s="144">
        <v>0.03</v>
      </c>
      <c r="L211" s="280" t="str">
        <f ca="1">Q1</f>
        <v>R1</v>
      </c>
      <c r="M211" s="280" t="str">
        <f ca="1">R1</f>
        <v>R2</v>
      </c>
      <c r="N211" s="280" t="str">
        <f ca="1">S1</f>
        <v>R3</v>
      </c>
      <c r="O211" s="280" t="str">
        <f ca="1">T1</f>
        <v>R4</v>
      </c>
      <c r="P211" s="280" t="str">
        <f ca="1">U1</f>
        <v>R5</v>
      </c>
      <c r="Q211" s="329"/>
      <c r="R211" s="145" t="s">
        <v>430</v>
      </c>
      <c r="S211" s="114" t="s">
        <v>431</v>
      </c>
      <c r="T211" s="114" t="s">
        <v>432</v>
      </c>
      <c r="U211" s="114" t="s">
        <v>433</v>
      </c>
      <c r="V211" s="332"/>
      <c r="W211" s="333"/>
      <c r="X211" s="320"/>
      <c r="Y211" s="146" t="s">
        <v>442</v>
      </c>
      <c r="Z211" s="147" t="s">
        <v>443</v>
      </c>
      <c r="AA211" s="322"/>
      <c r="AB211" s="148" t="s">
        <v>444</v>
      </c>
      <c r="AC211" s="149" t="s">
        <v>445</v>
      </c>
      <c r="AD211" s="344"/>
      <c r="AE211" s="218"/>
    </row>
    <row r="212" spans="2:32" x14ac:dyDescent="0.15">
      <c r="B212" s="216"/>
      <c r="C212" s="150" t="s">
        <v>267</v>
      </c>
      <c r="D212" s="260">
        <f ca="1">SUMIF('3.経年データ（専攻単位）'!A:A,D114,'3.経年データ（専攻単位）'!T:T)</f>
        <v>3</v>
      </c>
      <c r="E212" s="260">
        <f ca="1">SUMIF('3.経年データ（専攻単位）'!A:A,E114,'3.経年データ（専攻単位）'!T:T)</f>
        <v>1</v>
      </c>
      <c r="F212" s="260">
        <f ca="1">SUMIF('3.経年データ（専攻単位）'!A:A,F114,'3.経年データ（専攻単位）'!T:T)</f>
        <v>2</v>
      </c>
      <c r="G212" s="260">
        <f ca="1">SUMIF('3.経年データ（専攻単位）'!A:A,G114,'3.経年データ（専攻単位）'!T:T)</f>
        <v>0</v>
      </c>
      <c r="H212" s="260">
        <f ca="1">SUMIF('3.経年データ（専攻単位）'!A:A,H114,'3.経年データ（専攻単位）'!T:T)</f>
        <v>1</v>
      </c>
      <c r="I212" s="151">
        <f ca="1">AVERAGE(D212:H212)</f>
        <v>1.4</v>
      </c>
      <c r="J212" s="152">
        <f ca="1">I212*0.97</f>
        <v>1.3579999999999999</v>
      </c>
      <c r="K212" s="152">
        <f ca="1">I212*1.03</f>
        <v>1.4419999999999999</v>
      </c>
      <c r="L212" s="114" t="str">
        <f ca="1">IF(AND(D212&gt;I212*0.97,D212&lt;I212*1.03),"○","×")</f>
        <v>×</v>
      </c>
      <c r="M212" s="114" t="str">
        <f ca="1">IF(AND(E212&gt;I212*0.97,E212&lt;I212*1.03),"○","×")</f>
        <v>×</v>
      </c>
      <c r="N212" s="114" t="str">
        <f ca="1">IF(AND(F212&gt;I212*0.97,F212&lt;I212*1.03),"○","×")</f>
        <v>×</v>
      </c>
      <c r="O212" s="114" t="str">
        <f ca="1">IF(AND(G212&gt;I212*0.97,G212&lt;I212*1.03),"○","×")</f>
        <v>×</v>
      </c>
      <c r="P212" s="114" t="str">
        <f ca="1">IF(AND(H212&gt;I212*0.97,H212&lt;I212*1.03),"○","×")</f>
        <v>×</v>
      </c>
      <c r="Q212" s="153" t="str">
        <f ca="1">IF(COUNTIF(L212:P212,"○")=5,"同程度","―")</f>
        <v>―</v>
      </c>
      <c r="R212" s="145" t="str">
        <f t="shared" ref="R212:U215" ca="1" si="28">IF(E212-D212&gt;0,"↑",IF(E212-D212&lt;0,"↓","－"))</f>
        <v>↓</v>
      </c>
      <c r="S212" s="114" t="str">
        <f t="shared" ca="1" si="28"/>
        <v>↑</v>
      </c>
      <c r="T212" s="114" t="str">
        <f t="shared" ca="1" si="28"/>
        <v>↓</v>
      </c>
      <c r="U212" s="114" t="str">
        <f t="shared" ca="1" si="28"/>
        <v>↑</v>
      </c>
      <c r="V212" s="114" t="str">
        <f ca="1">R212&amp;S212&amp;T212&amp;U212</f>
        <v>↓↑↓↑</v>
      </c>
      <c r="W212" s="157" t="str" cm="1">
        <f t="array" aca="1" ref="W212" ca="1">INDEX($AL$2:$AL$82,MATCH(V212,$AK$2:$AK$82,0),0)</f>
        <v>隔年で増減</v>
      </c>
      <c r="X212" s="155" t="str">
        <f ca="1">IF(F212-D212&gt;0,"↑",IF(F212-D212&lt;0,"↓","－"))</f>
        <v>↓</v>
      </c>
      <c r="Y212" s="156" t="str">
        <f ca="1">IF(V212="↓↑↓↓",IF(X212="↓","減少傾向","×"),"判定外")</f>
        <v>判定外</v>
      </c>
      <c r="Z212" s="157" t="str">
        <f ca="1">IF(V212="↑↓↑↑",IF(X212="↑","増加傾向","×"),"判定外")</f>
        <v>判定外</v>
      </c>
      <c r="AA212" s="158" t="str">
        <f ca="1">IF(G212-E212&gt;0,"↑",IF(G212-E212&lt;0,"↓","－"))</f>
        <v>↓</v>
      </c>
      <c r="AB212" s="156" t="str">
        <f ca="1">IF(V212="↓↓↑↓",IF(AA212="↓","減少傾向","×"),"判定外")</f>
        <v>判定外</v>
      </c>
      <c r="AC212" s="157" t="str">
        <f ca="1">IF(V212="↑↑↓↑",IF(AA212="↑","増加傾向","×"),"判定外")</f>
        <v>判定外</v>
      </c>
      <c r="AD212" s="159"/>
      <c r="AE212" s="218"/>
    </row>
    <row r="213" spans="2:32" x14ac:dyDescent="0.15">
      <c r="B213" s="216"/>
      <c r="C213" s="150" t="s">
        <v>268</v>
      </c>
      <c r="D213" s="287">
        <f ca="1">SUMIF('3.経年データ（専攻単位）'!A:A,D114,'3.経年データ（専攻単位）'!U:U)</f>
        <v>0</v>
      </c>
      <c r="E213" s="287">
        <f ca="1">SUMIF('3.経年データ（専攻単位）'!A:A,E114,'3.経年データ（専攻単位）'!U:U)</f>
        <v>0</v>
      </c>
      <c r="F213" s="287">
        <f ca="1">SUMIF('3.経年データ（専攻単位）'!A:A,F114,'3.経年データ（専攻単位）'!U:U)</f>
        <v>4</v>
      </c>
      <c r="G213" s="287">
        <f ca="1">SUMIF('3.経年データ（専攻単位）'!A:A,G114,'3.経年データ（専攻単位）'!U:U)</f>
        <v>1</v>
      </c>
      <c r="H213" s="287">
        <f ca="1">SUMIF('3.経年データ（専攻単位）'!A:A,H114,'3.経年データ（専攻単位）'!U:U)</f>
        <v>0</v>
      </c>
      <c r="I213" s="151">
        <f ca="1">AVERAGE(D213:H213)</f>
        <v>1</v>
      </c>
      <c r="J213" s="152">
        <f ca="1">I213*0.97</f>
        <v>0.97</v>
      </c>
      <c r="K213" s="152">
        <f ca="1">I213*1.03</f>
        <v>1.03</v>
      </c>
      <c r="L213" s="114" t="str">
        <f ca="1">IF(AND(D213&gt;I213*0.97,D213&lt;I213*1.03),"○","×")</f>
        <v>×</v>
      </c>
      <c r="M213" s="114" t="str">
        <f ca="1">IF(AND(E213&gt;I213*0.97,E213&lt;I213*1.03),"○","×")</f>
        <v>×</v>
      </c>
      <c r="N213" s="114" t="str">
        <f ca="1">IF(AND(F213&gt;I213*0.97,F213&lt;I213*1.03),"○","×")</f>
        <v>×</v>
      </c>
      <c r="O213" s="114" t="str">
        <f ca="1">IF(AND(G213&gt;I213*0.97,G213&lt;I213*1.03),"○","×")</f>
        <v>○</v>
      </c>
      <c r="P213" s="114" t="str">
        <f ca="1">IF(AND(H213&gt;I213*0.97,H213&lt;I213*1.03),"○","×")</f>
        <v>×</v>
      </c>
      <c r="Q213" s="153" t="str">
        <f ca="1">IF(COUNTIF(L213:P213,"○")=5,"同程度","―")</f>
        <v>―</v>
      </c>
      <c r="R213" s="145" t="str">
        <f t="shared" ca="1" si="28"/>
        <v>－</v>
      </c>
      <c r="S213" s="114" t="str">
        <f t="shared" ca="1" si="28"/>
        <v>↑</v>
      </c>
      <c r="T213" s="114" t="str">
        <f t="shared" ca="1" si="28"/>
        <v>↓</v>
      </c>
      <c r="U213" s="114" t="str">
        <f t="shared" ca="1" si="28"/>
        <v>↓</v>
      </c>
      <c r="V213" s="114" t="str">
        <f ca="1">R213&amp;S213&amp;T213&amp;U213</f>
        <v>－↑↓↓</v>
      </c>
      <c r="W213" s="157" t="str" cm="1">
        <f t="array" aca="1" ref="W213" ca="1">INDEX($AL$2:$AL$82,MATCH(V213,$AK$2:$AK$82,0),0)</f>
        <v>年度により増減</v>
      </c>
      <c r="X213" s="155" t="str">
        <f ca="1">IF(F213-D213&gt;0,"↑",IF(F213-D213&lt;0,"↓","－"))</f>
        <v>↑</v>
      </c>
      <c r="Y213" s="156" t="str">
        <f ca="1">IF(V213="↓↑↓↓",IF(X213="↓","減少傾向","×"),"判定外")</f>
        <v>判定外</v>
      </c>
      <c r="Z213" s="157" t="str">
        <f ca="1">IF(V213="↑↓↑↑",IF(X213="↑","増加傾向","×"),"判定外")</f>
        <v>判定外</v>
      </c>
      <c r="AA213" s="158" t="str">
        <f ca="1">IF(G213-E213&gt;0,"↑",IF(G213-E213&lt;0,"↓","－"))</f>
        <v>↑</v>
      </c>
      <c r="AB213" s="156" t="str">
        <f ca="1">IF(V213="↓↓↑↓",IF(AA213="↓","減少傾向","×"),"判定外")</f>
        <v>判定外</v>
      </c>
      <c r="AC213" s="157" t="str">
        <f ca="1">IF(V213="↑↑↓↑",IF(AA213="↑","増加傾向","×"),"判定外")</f>
        <v>判定外</v>
      </c>
      <c r="AD213" s="159"/>
      <c r="AE213" s="218"/>
    </row>
    <row r="214" spans="2:32" x14ac:dyDescent="0.15">
      <c r="B214" s="216"/>
      <c r="C214" s="150" t="s">
        <v>316</v>
      </c>
      <c r="D214" s="260">
        <f ca="1">SUM(D212:D213)</f>
        <v>3</v>
      </c>
      <c r="E214" s="260">
        <f ca="1">SUM(E212:E213)</f>
        <v>1</v>
      </c>
      <c r="F214" s="260">
        <f ca="1">SUM(F212:F213)</f>
        <v>6</v>
      </c>
      <c r="G214" s="260">
        <f ca="1">SUM(G212:G213)</f>
        <v>1</v>
      </c>
      <c r="H214" s="260">
        <f ca="1">SUM(H212:H213)</f>
        <v>1</v>
      </c>
      <c r="I214" s="151">
        <f ca="1">AVERAGE(D214:H214)</f>
        <v>2.4</v>
      </c>
      <c r="J214" s="152">
        <f ca="1">I214*0.97</f>
        <v>2.3279999999999998</v>
      </c>
      <c r="K214" s="152">
        <f ca="1">I214*1.03</f>
        <v>2.472</v>
      </c>
      <c r="L214" s="114" t="str">
        <f ca="1">IF(AND(D214&gt;I214*0.97,D214&lt;I214*1.03),"○","×")</f>
        <v>×</v>
      </c>
      <c r="M214" s="114" t="str">
        <f ca="1">IF(AND(E214&gt;I214*0.97,E214&lt;I214*1.03),"○","×")</f>
        <v>×</v>
      </c>
      <c r="N214" s="114" t="str">
        <f ca="1">IF(AND(F214&gt;I214*0.97,F214&lt;I214*1.03),"○","×")</f>
        <v>×</v>
      </c>
      <c r="O214" s="114" t="str">
        <f ca="1">IF(AND(G214&gt;I214*0.97,G214&lt;I214*1.03),"○","×")</f>
        <v>×</v>
      </c>
      <c r="P214" s="114" t="str">
        <f ca="1">IF(AND(H214&gt;I214*0.97,H214&lt;I214*1.03),"○","×")</f>
        <v>×</v>
      </c>
      <c r="Q214" s="153" t="str">
        <f ca="1">IF(COUNTIF(L214:P214,"○")=5,"同程度","―")</f>
        <v>―</v>
      </c>
      <c r="R214" s="145" t="str">
        <f t="shared" ca="1" si="28"/>
        <v>↓</v>
      </c>
      <c r="S214" s="114" t="str">
        <f t="shared" ca="1" si="28"/>
        <v>↑</v>
      </c>
      <c r="T214" s="114" t="str">
        <f t="shared" ca="1" si="28"/>
        <v>↓</v>
      </c>
      <c r="U214" s="114" t="str">
        <f t="shared" ca="1" si="28"/>
        <v>－</v>
      </c>
      <c r="V214" s="114" t="str">
        <f ca="1">R214&amp;S214&amp;T214&amp;U214</f>
        <v>↓↑↓－</v>
      </c>
      <c r="W214" s="157" t="str" cm="1">
        <f t="array" aca="1" ref="W214" ca="1">INDEX($AL$2:$AL$82,MATCH(V214,$AK$2:$AK$82,0),0)</f>
        <v>年度により増減</v>
      </c>
      <c r="X214" s="155" t="str">
        <f ca="1">IF(F214-D214&gt;0,"↑",IF(F214-D214&lt;0,"↓","－"))</f>
        <v>↑</v>
      </c>
      <c r="Y214" s="156" t="str">
        <f ca="1">IF(V214="↓↑↓↓",IF(X214="↓","減少傾向","×"),"判定外")</f>
        <v>判定外</v>
      </c>
      <c r="Z214" s="157" t="str">
        <f ca="1">IF(V214="↑↓↑↑",IF(X214="↑","増加傾向","×"),"判定外")</f>
        <v>判定外</v>
      </c>
      <c r="AA214" s="158" t="str">
        <f ca="1">IF(G214-E214&gt;0,"↑",IF(G214-E214&lt;0,"↓","－"))</f>
        <v>－</v>
      </c>
      <c r="AB214" s="156" t="str">
        <f ca="1">IF(V214="↓↓↑↓",IF(AA214="↓","減少傾向","×"),"判定外")</f>
        <v>判定外</v>
      </c>
      <c r="AC214" s="157" t="str">
        <f ca="1">IF(V214="↑↑↓↑",IF(AA214="↑","増加傾向","×"),"判定外")</f>
        <v>判定外</v>
      </c>
      <c r="AD214" s="160" t="s">
        <v>421</v>
      </c>
      <c r="AE214" s="218"/>
    </row>
    <row r="215" spans="2:32" ht="27.75" thickBot="1" x14ac:dyDescent="0.2">
      <c r="B215" s="216"/>
      <c r="C215" s="234" t="s">
        <v>318</v>
      </c>
      <c r="D215" s="161">
        <f ca="1">ROUND(D213/D214,3)</f>
        <v>0</v>
      </c>
      <c r="E215" s="161">
        <f ca="1">ROUND(E213/E214,3)</f>
        <v>0</v>
      </c>
      <c r="F215" s="161">
        <f ca="1">ROUND(F213/F214,3)</f>
        <v>0.66700000000000004</v>
      </c>
      <c r="G215" s="161">
        <f ca="1">ROUND(G213/G214,3)</f>
        <v>1</v>
      </c>
      <c r="H215" s="161">
        <f ca="1">ROUND(H213/H214,3)</f>
        <v>0</v>
      </c>
      <c r="I215" s="162">
        <f ca="1">AVERAGE(D215:H215)</f>
        <v>0.33340000000000003</v>
      </c>
      <c r="J215" s="163">
        <f ca="1">I215-0.03</f>
        <v>0.3034</v>
      </c>
      <c r="K215" s="163">
        <f ca="1">I215+0.03</f>
        <v>0.36340000000000006</v>
      </c>
      <c r="L215" s="128" t="str">
        <f ca="1">IF(AND(D215&gt;I215-0.03,D215&lt;I215+0.03),"○","×")</f>
        <v>×</v>
      </c>
      <c r="M215" s="128" t="str">
        <f ca="1">IF(AND(E215&gt;I215-0.03,E215&lt;I215+0.03),"○","×")</f>
        <v>×</v>
      </c>
      <c r="N215" s="128" t="str">
        <f ca="1">IF(AND(F215&gt;I215-0.03,F215&lt;I215+0.03),"○","×")</f>
        <v>×</v>
      </c>
      <c r="O215" s="128" t="str">
        <f ca="1">IF(AND(G215&gt;I215-0.03,G215&lt;I215+0.03),"○","×")</f>
        <v>×</v>
      </c>
      <c r="P215" s="128" t="str">
        <f ca="1">IF(AND(H215&gt;I215-0.03,H215&lt;I215+0.03),"○","×")</f>
        <v>×</v>
      </c>
      <c r="Q215" s="164" t="str">
        <f ca="1">IF(COUNTIF(L215:P215,"○")=5,"同程度","―")</f>
        <v>―</v>
      </c>
      <c r="R215" s="165" t="str">
        <f t="shared" ca="1" si="28"/>
        <v>－</v>
      </c>
      <c r="S215" s="128" t="str">
        <f t="shared" ca="1" si="28"/>
        <v>↑</v>
      </c>
      <c r="T215" s="128" t="str">
        <f t="shared" ca="1" si="28"/>
        <v>↑</v>
      </c>
      <c r="U215" s="128" t="str">
        <f t="shared" ca="1" si="28"/>
        <v>↓</v>
      </c>
      <c r="V215" s="128" t="str">
        <f ca="1">R215&amp;S215&amp;T215&amp;U215</f>
        <v>－↑↑↓</v>
      </c>
      <c r="W215" s="169" t="str" cm="1">
        <f t="array" aca="1" ref="W215" ca="1">INDEX($AL$2:$AL$82,MATCH(V215,$AK$2:$AK$82,0),0)</f>
        <v>最新年度のみ減少</v>
      </c>
      <c r="X215" s="167" t="str">
        <f ca="1">IF(F215-D215&gt;0,"↑",IF(F215-D215&lt;0,"↓","－"))</f>
        <v>↑</v>
      </c>
      <c r="Y215" s="168" t="str">
        <f ca="1">IF(V215="↓↑↓↓",IF(X215="↓","減少傾向","×"),"判定外")</f>
        <v>判定外</v>
      </c>
      <c r="Z215" s="169" t="str">
        <f ca="1">IF(V215="↑↓↑↑",IF(X215="↑","増加傾向","×"),"判定外")</f>
        <v>判定外</v>
      </c>
      <c r="AA215" s="170" t="str">
        <f ca="1">IF(G215-E215&gt;0,"↑",IF(G215-E215&lt;0,"↓","－"))</f>
        <v>↑</v>
      </c>
      <c r="AB215" s="168" t="str">
        <f ca="1">IF(V215="↓↓↑↓",IF(AA215="↓","減少傾向","×"),"判定外")</f>
        <v>判定外</v>
      </c>
      <c r="AC215" s="169" t="str">
        <f ca="1">IF(V215="↑↑↓↑",IF(AA215="↑","増加傾向","×"),"判定外")</f>
        <v>判定外</v>
      </c>
      <c r="AD215" s="171" t="s">
        <v>421</v>
      </c>
      <c r="AE215" s="218"/>
      <c r="AF215" s="109" t="s">
        <v>454</v>
      </c>
    </row>
    <row r="216" spans="2:32" ht="14.25" thickBot="1" x14ac:dyDescent="0.2">
      <c r="B216" s="224"/>
      <c r="C216" s="235"/>
      <c r="D216" s="294"/>
      <c r="E216" s="294"/>
      <c r="F216" s="294"/>
      <c r="G216" s="294"/>
      <c r="H216" s="294"/>
      <c r="I216" s="226"/>
      <c r="J216" s="226"/>
      <c r="K216" s="226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6"/>
      <c r="X216" s="227"/>
      <c r="Y216" s="226"/>
      <c r="Z216" s="226"/>
      <c r="AA216" s="227"/>
      <c r="AB216" s="226"/>
      <c r="AC216" s="226"/>
      <c r="AD216" s="228"/>
      <c r="AE216" s="229"/>
    </row>
    <row r="217" spans="2:32" ht="14.25" thickBot="1" x14ac:dyDescent="0.2">
      <c r="C217" s="230"/>
      <c r="D217" s="4"/>
      <c r="E217" s="4"/>
      <c r="F217" s="4"/>
      <c r="G217" s="4"/>
      <c r="H217" s="4"/>
      <c r="AD217" s="236"/>
      <c r="AE217" s="111"/>
    </row>
    <row r="218" spans="2:32" ht="14.25" thickBot="1" x14ac:dyDescent="0.2">
      <c r="B218" s="237" t="s">
        <v>515</v>
      </c>
      <c r="C218" s="238"/>
      <c r="D218" s="295"/>
      <c r="E218" s="295"/>
      <c r="F218" s="295"/>
      <c r="G218" s="295"/>
      <c r="H218" s="295"/>
      <c r="I218" s="239"/>
      <c r="J218" s="239"/>
      <c r="K218" s="239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39"/>
      <c r="X218" s="240"/>
      <c r="Y218" s="239"/>
      <c r="Z218" s="239"/>
      <c r="AA218" s="240"/>
      <c r="AB218" s="239"/>
      <c r="AC218" s="239"/>
      <c r="AD218" s="241"/>
      <c r="AE218" s="242"/>
    </row>
    <row r="219" spans="2:32" ht="13.5" customHeight="1" x14ac:dyDescent="0.15">
      <c r="B219" s="243"/>
      <c r="C219" s="244"/>
      <c r="D219" s="296"/>
      <c r="E219" s="296"/>
      <c r="F219" s="296"/>
      <c r="G219" s="296"/>
      <c r="H219" s="296"/>
      <c r="I219" s="325" t="s">
        <v>336</v>
      </c>
      <c r="J219" s="326"/>
      <c r="K219" s="326"/>
      <c r="L219" s="327"/>
      <c r="M219" s="327"/>
      <c r="N219" s="327"/>
      <c r="O219" s="327"/>
      <c r="P219" s="327"/>
      <c r="Q219" s="328" t="s">
        <v>334</v>
      </c>
      <c r="R219" s="325" t="s">
        <v>337</v>
      </c>
      <c r="S219" s="327"/>
      <c r="T219" s="327"/>
      <c r="U219" s="327"/>
      <c r="V219" s="330" t="s">
        <v>335</v>
      </c>
      <c r="W219" s="331"/>
      <c r="X219" s="319" t="s">
        <v>436</v>
      </c>
      <c r="Y219" s="323" t="s">
        <v>440</v>
      </c>
      <c r="Z219" s="324"/>
      <c r="AA219" s="321" t="s">
        <v>437</v>
      </c>
      <c r="AB219" s="323" t="s">
        <v>441</v>
      </c>
      <c r="AC219" s="324"/>
      <c r="AD219" s="343" t="s">
        <v>424</v>
      </c>
      <c r="AE219" s="245"/>
    </row>
    <row r="220" spans="2:32" x14ac:dyDescent="0.15">
      <c r="B220" s="243"/>
      <c r="C220" s="142" t="s">
        <v>13</v>
      </c>
      <c r="D220" s="281" t="str" cm="1">
        <f t="array" aca="1" ref="D220" ca="1">"R"&amp;RIGHT(CELL("filename",'3-4.2019'!A1),4)-2018</f>
        <v>R1</v>
      </c>
      <c r="E220" s="281" t="str" cm="1">
        <f t="array" aca="1" ref="E220" ca="1">"R"&amp;RIGHT(CELL("filename",'3-4.2020'!A1),4)-2018</f>
        <v>R2</v>
      </c>
      <c r="F220" s="281" t="str" cm="1">
        <f t="array" aca="1" ref="F220" ca="1">"R"&amp;RIGHT(CELL("filename",'3-4.2021'!B1),4)-2018</f>
        <v>R3</v>
      </c>
      <c r="G220" s="281" t="str" cm="1">
        <f t="array" aca="1" ref="G220" ca="1">"R"&amp;RIGHT(CELL("filename",'3-4.2022'!C1),4)-2018</f>
        <v>R4</v>
      </c>
      <c r="H220" s="281" t="str" cm="1">
        <f t="array" aca="1" ref="H220" ca="1">"R"&amp;RIGHT(CELL("filename",'3-4.2023'!D1),4)-2018</f>
        <v>R5</v>
      </c>
      <c r="I220" s="143" t="s">
        <v>333</v>
      </c>
      <c r="J220" s="144">
        <v>-0.03</v>
      </c>
      <c r="K220" s="144">
        <v>0.03</v>
      </c>
      <c r="L220" s="280" t="str">
        <f ca="1">Q1</f>
        <v>R1</v>
      </c>
      <c r="M220" s="280" t="str">
        <f ca="1">R1</f>
        <v>R2</v>
      </c>
      <c r="N220" s="280" t="str">
        <f ca="1">S1</f>
        <v>R3</v>
      </c>
      <c r="O220" s="280" t="str">
        <f ca="1">T1</f>
        <v>R4</v>
      </c>
      <c r="P220" s="280" t="str">
        <f ca="1">U1</f>
        <v>R5</v>
      </c>
      <c r="Q220" s="329"/>
      <c r="R220" s="145" t="s">
        <v>430</v>
      </c>
      <c r="S220" s="114" t="s">
        <v>431</v>
      </c>
      <c r="T220" s="114" t="s">
        <v>432</v>
      </c>
      <c r="U220" s="114" t="s">
        <v>433</v>
      </c>
      <c r="V220" s="332"/>
      <c r="W220" s="333"/>
      <c r="X220" s="320"/>
      <c r="Y220" s="146" t="s">
        <v>442</v>
      </c>
      <c r="Z220" s="147" t="s">
        <v>443</v>
      </c>
      <c r="AA220" s="322"/>
      <c r="AB220" s="148" t="s">
        <v>444</v>
      </c>
      <c r="AC220" s="149" t="s">
        <v>445</v>
      </c>
      <c r="AD220" s="344"/>
      <c r="AE220" s="245"/>
    </row>
    <row r="221" spans="2:32" x14ac:dyDescent="0.15">
      <c r="B221" s="243"/>
      <c r="C221" s="150" t="s">
        <v>267</v>
      </c>
      <c r="D221" s="260" cm="1">
        <f t="array" ref="D221">INDEX('3-4.2019'!D:D,MATCH("F139110110504",'3-4.2019'!A:A,0),0)</f>
        <v>5</v>
      </c>
      <c r="E221" s="260" cm="1">
        <f t="array" ref="E221">INDEX('3-4.2020'!D:D,MATCH("F139110110504",'3-4.2020'!A:A,0),0)</f>
        <v>7</v>
      </c>
      <c r="F221" s="260" cm="1">
        <f t="array" ref="F221">INDEX('3-4.2021'!D:D,MATCH("F139110110504",'3-4.2021'!A:A,0),0)</f>
        <v>7</v>
      </c>
      <c r="G221" s="260" cm="1">
        <f t="array" ref="G221">INDEX('3-4.2022'!D:D,MATCH("F139110110504",'3-4.2022'!A:A,0),0)</f>
        <v>8</v>
      </c>
      <c r="H221" s="260" cm="1">
        <f t="array" ref="H221">INDEX('3-4.2023'!D:D,MATCH("F139110110504",'3-4.2023'!A:A,0),0)</f>
        <v>5</v>
      </c>
      <c r="I221" s="151">
        <f>AVERAGE(D221:H221)</f>
        <v>6.4</v>
      </c>
      <c r="J221" s="152">
        <f>I221*0.97</f>
        <v>6.2080000000000002</v>
      </c>
      <c r="K221" s="152">
        <f>I221*1.03</f>
        <v>6.5920000000000005</v>
      </c>
      <c r="L221" s="114" t="str">
        <f>IF(AND(D221&gt;I221*0.97,D221&lt;I221*1.03),"○","×")</f>
        <v>×</v>
      </c>
      <c r="M221" s="114" t="str">
        <f>IF(AND(E221&gt;I221*0.97,E221&lt;I221*1.03),"○","×")</f>
        <v>×</v>
      </c>
      <c r="N221" s="114" t="str">
        <f>IF(AND(F221&gt;I221*0.97,F221&lt;I221*1.03),"○","×")</f>
        <v>×</v>
      </c>
      <c r="O221" s="114" t="str">
        <f>IF(AND(G221&gt;I221*0.97,G221&lt;I221*1.03),"○","×")</f>
        <v>×</v>
      </c>
      <c r="P221" s="114" t="str">
        <f>IF(AND(H221&gt;I221*0.97,H221&lt;I221*1.03),"○","×")</f>
        <v>×</v>
      </c>
      <c r="Q221" s="153" t="str">
        <f>IF(COUNTIF(L221:P221,"○")=5,"同程度","―")</f>
        <v>―</v>
      </c>
      <c r="R221" s="145" t="str">
        <f t="shared" ref="R221:U224" si="29">IF(E221-D221&gt;0,"↑",IF(E221-D221&lt;0,"↓","－"))</f>
        <v>↑</v>
      </c>
      <c r="S221" s="114" t="str">
        <f t="shared" si="29"/>
        <v>－</v>
      </c>
      <c r="T221" s="114" t="str">
        <f t="shared" si="29"/>
        <v>↑</v>
      </c>
      <c r="U221" s="114" t="str">
        <f t="shared" si="29"/>
        <v>↓</v>
      </c>
      <c r="V221" s="114" t="str">
        <f>R221&amp;S221&amp;T221&amp;U221</f>
        <v>↑－↑↓</v>
      </c>
      <c r="W221" s="157" t="str" cm="1">
        <f t="array" ref="W221">INDEX($AL$2:$AL$82,MATCH(V221,$AK$2:$AK$82,0),0)</f>
        <v>最新年度のみ減少</v>
      </c>
      <c r="X221" s="155" t="str">
        <f>IF(F221-D221&gt;0,"↑",IF(F221-D221&lt;0,"↓","－"))</f>
        <v>↑</v>
      </c>
      <c r="Y221" s="156" t="str">
        <f>IF(V221="↓↑↓↓",IF(X221="↓","減少傾向","×"),"判定外")</f>
        <v>判定外</v>
      </c>
      <c r="Z221" s="157" t="str">
        <f>IF(V221="↑↓↑↑",IF(X221="↑","増加傾向","×"),"判定外")</f>
        <v>判定外</v>
      </c>
      <c r="AA221" s="158" t="str">
        <f>IF(G221-E221&gt;0,"↑",IF(G221-E221&lt;0,"↓","－"))</f>
        <v>↑</v>
      </c>
      <c r="AB221" s="156" t="str">
        <f>IF(V221="↓↓↑↓",IF(AA221="↓","減少傾向","×"),"判定外")</f>
        <v>判定外</v>
      </c>
      <c r="AC221" s="157" t="str">
        <f>IF(V221="↑↑↓↑",IF(AA221="↑","増加傾向","×"),"判定外")</f>
        <v>判定外</v>
      </c>
      <c r="AD221" s="159"/>
      <c r="AE221" s="245"/>
    </row>
    <row r="222" spans="2:32" x14ac:dyDescent="0.15">
      <c r="B222" s="243"/>
      <c r="C222" s="150" t="s">
        <v>268</v>
      </c>
      <c r="D222" s="40" cm="1">
        <f t="array" ref="D222">INDEX('3-4.2019'!E:E,MATCH("F139110110504",'3-4.2019'!A:A,0),0)</f>
        <v>6</v>
      </c>
      <c r="E222" s="40" cm="1">
        <f t="array" ref="E222">INDEX('3-4.2020'!E:E,MATCH("F139110110504",'3-4.2020'!A:A,0),0)</f>
        <v>8</v>
      </c>
      <c r="F222" s="40" cm="1">
        <f t="array" ref="F222">INDEX('3-4.2021'!E:E,MATCH("F139110110504",'3-4.2021'!A:A,0),0)</f>
        <v>6</v>
      </c>
      <c r="G222" s="40" cm="1">
        <f t="array" ref="G222">INDEX('3-4.2022'!E:E,MATCH("F139110110504",'3-4.2022'!A:A,0),0)</f>
        <v>6</v>
      </c>
      <c r="H222" s="40" cm="1">
        <f t="array" ref="H222">INDEX('3-4.2023'!E:E,MATCH("F139110110504",'3-4.2023'!A:A,0),0)</f>
        <v>6</v>
      </c>
      <c r="I222" s="151">
        <f>AVERAGE(D222:H222)</f>
        <v>6.4</v>
      </c>
      <c r="J222" s="152">
        <f>I222*0.97</f>
        <v>6.2080000000000002</v>
      </c>
      <c r="K222" s="152">
        <f>I222*1.03</f>
        <v>6.5920000000000005</v>
      </c>
      <c r="L222" s="114" t="str">
        <f>IF(AND(D222&gt;I222*0.97,D222&lt;I222*1.03),"○","×")</f>
        <v>×</v>
      </c>
      <c r="M222" s="114" t="str">
        <f>IF(AND(E222&gt;I222*0.97,E222&lt;I222*1.03),"○","×")</f>
        <v>×</v>
      </c>
      <c r="N222" s="114" t="str">
        <f>IF(AND(F222&gt;I222*0.97,F222&lt;I222*1.03),"○","×")</f>
        <v>×</v>
      </c>
      <c r="O222" s="114" t="str">
        <f>IF(AND(G222&gt;I222*0.97,G222&lt;I222*1.03),"○","×")</f>
        <v>×</v>
      </c>
      <c r="P222" s="114" t="str">
        <f>IF(AND(H222&gt;I222*0.97,H222&lt;I222*1.03),"○","×")</f>
        <v>×</v>
      </c>
      <c r="Q222" s="153" t="str">
        <f>IF(COUNTIF(L222:P222,"○")=5,"同程度","―")</f>
        <v>―</v>
      </c>
      <c r="R222" s="145" t="str">
        <f t="shared" si="29"/>
        <v>↑</v>
      </c>
      <c r="S222" s="114" t="str">
        <f t="shared" si="29"/>
        <v>↓</v>
      </c>
      <c r="T222" s="114" t="str">
        <f t="shared" si="29"/>
        <v>－</v>
      </c>
      <c r="U222" s="114" t="str">
        <f t="shared" si="29"/>
        <v>－</v>
      </c>
      <c r="V222" s="114" t="str">
        <f>R222&amp;S222&amp;T222&amp;U222</f>
        <v>↑↓－－</v>
      </c>
      <c r="W222" s="157" t="str" cm="1">
        <f t="array" ref="W222">INDEX($AL$2:$AL$82,MATCH(V222,$AK$2:$AK$82,0),0)</f>
        <v>減少傾向⤵</v>
      </c>
      <c r="X222" s="155" t="str">
        <f>IF(F222-D222&gt;0,"↑",IF(F222-D222&lt;0,"↓","－"))</f>
        <v>－</v>
      </c>
      <c r="Y222" s="156" t="str">
        <f>IF(V222="↓↑↓↓",IF(X222="↓","減少傾向","×"),"判定外")</f>
        <v>判定外</v>
      </c>
      <c r="Z222" s="157" t="str">
        <f>IF(V222="↑↓↑↑",IF(X222="↑","増加傾向","×"),"判定外")</f>
        <v>判定外</v>
      </c>
      <c r="AA222" s="158" t="str">
        <f>IF(G222-E222&gt;0,"↑",IF(G222-E222&lt;0,"↓","－"))</f>
        <v>↓</v>
      </c>
      <c r="AB222" s="156" t="str">
        <f>IF(V222="↓↓↑↓",IF(AA222="↓","減少傾向","×"),"判定外")</f>
        <v>判定外</v>
      </c>
      <c r="AC222" s="157" t="str">
        <f>IF(V222="↑↑↓↑",IF(AA222="↑","増加傾向","×"),"判定外")</f>
        <v>判定外</v>
      </c>
      <c r="AD222" s="159"/>
      <c r="AE222" s="245"/>
    </row>
    <row r="223" spans="2:32" x14ac:dyDescent="0.15">
      <c r="B223" s="243"/>
      <c r="C223" s="150" t="s">
        <v>316</v>
      </c>
      <c r="D223" s="260">
        <f>SUM(D221:D222)</f>
        <v>11</v>
      </c>
      <c r="E223" s="260">
        <f>SUM(E221:E222)</f>
        <v>15</v>
      </c>
      <c r="F223" s="260">
        <f>SUM(F221:F222)</f>
        <v>13</v>
      </c>
      <c r="G223" s="260">
        <f>SUM(G221:G222)</f>
        <v>14</v>
      </c>
      <c r="H223" s="260">
        <f>SUM(H221:H222)</f>
        <v>11</v>
      </c>
      <c r="I223" s="151">
        <f>AVERAGE(D223:H223)</f>
        <v>12.8</v>
      </c>
      <c r="J223" s="152">
        <f>I223*0.97</f>
        <v>12.416</v>
      </c>
      <c r="K223" s="152">
        <f>I223*1.03</f>
        <v>13.184000000000001</v>
      </c>
      <c r="L223" s="114" t="str">
        <f>IF(AND(D223&gt;I223*0.97,D223&lt;I223*1.03),"○","×")</f>
        <v>×</v>
      </c>
      <c r="M223" s="114" t="str">
        <f>IF(AND(E223&gt;I223*0.97,E223&lt;I223*1.03),"○","×")</f>
        <v>×</v>
      </c>
      <c r="N223" s="114" t="str">
        <f>IF(AND(F223&gt;I223*0.97,F223&lt;I223*1.03),"○","×")</f>
        <v>○</v>
      </c>
      <c r="O223" s="114" t="str">
        <f>IF(AND(G223&gt;I223*0.97,G223&lt;I223*1.03),"○","×")</f>
        <v>×</v>
      </c>
      <c r="P223" s="114" t="str">
        <f>IF(AND(H223&gt;I223*0.97,H223&lt;I223*1.03),"○","×")</f>
        <v>×</v>
      </c>
      <c r="Q223" s="153" t="str">
        <f>IF(COUNTIF(L223:P223,"○")=5,"同程度","―")</f>
        <v>―</v>
      </c>
      <c r="R223" s="145" t="str">
        <f t="shared" si="29"/>
        <v>↑</v>
      </c>
      <c r="S223" s="114" t="str">
        <f t="shared" si="29"/>
        <v>↓</v>
      </c>
      <c r="T223" s="114" t="str">
        <f t="shared" si="29"/>
        <v>↑</v>
      </c>
      <c r="U223" s="114" t="str">
        <f t="shared" si="29"/>
        <v>↓</v>
      </c>
      <c r="V223" s="114" t="str">
        <f>R223&amp;S223&amp;T223&amp;U223</f>
        <v>↑↓↑↓</v>
      </c>
      <c r="W223" s="157" t="str" cm="1">
        <f t="array" ref="W223">INDEX($AL$2:$AL$82,MATCH(V223,$AK$2:$AK$82,0),0)</f>
        <v>隔年で増減</v>
      </c>
      <c r="X223" s="155" t="str">
        <f>IF(F223-D223&gt;0,"↑",IF(F223-D223&lt;0,"↓","－"))</f>
        <v>↑</v>
      </c>
      <c r="Y223" s="156" t="str">
        <f>IF(V223="↓↑↓↓",IF(X223="↓","減少傾向","×"),"判定外")</f>
        <v>判定外</v>
      </c>
      <c r="Z223" s="157" t="str">
        <f>IF(V223="↑↓↑↑",IF(X223="↑","増加傾向","×"),"判定外")</f>
        <v>判定外</v>
      </c>
      <c r="AA223" s="158" t="str">
        <f>IF(G223-E223&gt;0,"↑",IF(G223-E223&lt;0,"↓","－"))</f>
        <v>↓</v>
      </c>
      <c r="AB223" s="156" t="str">
        <f>IF(V223="↓↓↑↓",IF(AA223="↓","減少傾向","×"),"判定外")</f>
        <v>判定外</v>
      </c>
      <c r="AC223" s="157" t="str">
        <f>IF(V223="↑↑↓↑",IF(AA223="↑","増加傾向","×"),"判定外")</f>
        <v>判定外</v>
      </c>
      <c r="AD223" s="160" t="s">
        <v>298</v>
      </c>
      <c r="AE223" s="245"/>
    </row>
    <row r="224" spans="2:32" ht="14.25" thickBot="1" x14ac:dyDescent="0.2">
      <c r="B224" s="243"/>
      <c r="C224" s="150" t="s">
        <v>317</v>
      </c>
      <c r="D224" s="161">
        <f>ROUND(D222/D223,3)</f>
        <v>0.54500000000000004</v>
      </c>
      <c r="E224" s="161">
        <f>ROUND(E222/E223,3)</f>
        <v>0.53300000000000003</v>
      </c>
      <c r="F224" s="161">
        <f>ROUND(F222/F223,3)</f>
        <v>0.46200000000000002</v>
      </c>
      <c r="G224" s="161">
        <f>ROUND(G222/G223,3)</f>
        <v>0.42899999999999999</v>
      </c>
      <c r="H224" s="161">
        <f>ROUND(H222/H223,3)</f>
        <v>0.54500000000000004</v>
      </c>
      <c r="I224" s="162">
        <f>AVERAGE(D224:H224)</f>
        <v>0.50280000000000002</v>
      </c>
      <c r="J224" s="163">
        <f>I224-0.03</f>
        <v>0.4728</v>
      </c>
      <c r="K224" s="163">
        <f>I224+0.03</f>
        <v>0.53280000000000005</v>
      </c>
      <c r="L224" s="128" t="str">
        <f>IF(AND(D224&gt;I224-0.03,D224&lt;I224+0.03),"○","×")</f>
        <v>×</v>
      </c>
      <c r="M224" s="128" t="str">
        <f>IF(AND(E224&gt;I224-0.03,E224&lt;I224+0.03),"○","×")</f>
        <v>×</v>
      </c>
      <c r="N224" s="128" t="str">
        <f>IF(AND(F224&gt;I224-0.03,F224&lt;I224+0.03),"○","×")</f>
        <v>×</v>
      </c>
      <c r="O224" s="128" t="str">
        <f>IF(AND(G224&gt;I224-0.03,G224&lt;I224+0.03),"○","×")</f>
        <v>×</v>
      </c>
      <c r="P224" s="128" t="str">
        <f>IF(AND(H224&gt;I224-0.03,H224&lt;I224+0.03),"○","×")</f>
        <v>×</v>
      </c>
      <c r="Q224" s="164" t="str">
        <f>IF(COUNTIF(L224:P224,"○")=5,"同程度","―")</f>
        <v>―</v>
      </c>
      <c r="R224" s="165" t="str">
        <f t="shared" si="29"/>
        <v>↓</v>
      </c>
      <c r="S224" s="128" t="str">
        <f t="shared" si="29"/>
        <v>↓</v>
      </c>
      <c r="T224" s="128" t="str">
        <f t="shared" si="29"/>
        <v>↓</v>
      </c>
      <c r="U224" s="128" t="str">
        <f t="shared" si="29"/>
        <v>↑</v>
      </c>
      <c r="V224" s="128" t="str">
        <f>R224&amp;S224&amp;T224&amp;U224</f>
        <v>↓↓↓↑</v>
      </c>
      <c r="W224" s="169" t="str" cm="1">
        <f t="array" ref="W224">INDEX($AL$2:$AL$82,MATCH(V224,$AK$2:$AK$82,0),0)</f>
        <v>最新年度のみ増加</v>
      </c>
      <c r="X224" s="167" t="str">
        <f>IF(F224-D224&gt;0,"↑",IF(F224-D224&lt;0,"↓","－"))</f>
        <v>↓</v>
      </c>
      <c r="Y224" s="168" t="str">
        <f>IF(V224="↓↑↓↓",IF(X224="↓","減少傾向","×"),"判定外")</f>
        <v>判定外</v>
      </c>
      <c r="Z224" s="169" t="str">
        <f>IF(V224="↑↓↑↑",IF(X224="↑","増加傾向","×"),"判定外")</f>
        <v>判定外</v>
      </c>
      <c r="AA224" s="170" t="str">
        <f>IF(G224-E224&gt;0,"↑",IF(G224-E224&lt;0,"↓","－"))</f>
        <v>↓</v>
      </c>
      <c r="AB224" s="168" t="str">
        <f>IF(V224="↓↓↑↓",IF(AA224="↓","減少傾向","×"),"判定外")</f>
        <v>判定外</v>
      </c>
      <c r="AC224" s="169" t="str">
        <f>IF(V224="↑↑↓↑",IF(AA224="↑","増加傾向","×"),"判定外")</f>
        <v>判定外</v>
      </c>
      <c r="AD224" s="171" t="s">
        <v>455</v>
      </c>
      <c r="AE224" s="245"/>
    </row>
    <row r="225" spans="2:31" ht="14.25" thickBot="1" x14ac:dyDescent="0.2">
      <c r="B225" s="243"/>
      <c r="C225" s="244"/>
      <c r="D225" s="296"/>
      <c r="E225" s="296"/>
      <c r="F225" s="296"/>
      <c r="G225" s="296"/>
      <c r="H225" s="296"/>
      <c r="I225" s="246"/>
      <c r="J225" s="246"/>
      <c r="K225" s="246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6"/>
      <c r="X225" s="247"/>
      <c r="Y225" s="246"/>
      <c r="Z225" s="246"/>
      <c r="AA225" s="247"/>
      <c r="AB225" s="246"/>
      <c r="AC225" s="246"/>
      <c r="AD225" s="248"/>
      <c r="AE225" s="245"/>
    </row>
    <row r="226" spans="2:31" ht="13.5" customHeight="1" x14ac:dyDescent="0.15">
      <c r="B226" s="243"/>
      <c r="C226" s="244"/>
      <c r="D226" s="296"/>
      <c r="E226" s="296"/>
      <c r="F226" s="296"/>
      <c r="G226" s="296"/>
      <c r="H226" s="296"/>
      <c r="I226" s="325" t="s">
        <v>336</v>
      </c>
      <c r="J226" s="326"/>
      <c r="K226" s="326"/>
      <c r="L226" s="327"/>
      <c r="M226" s="327"/>
      <c r="N226" s="327"/>
      <c r="O226" s="327"/>
      <c r="P226" s="327"/>
      <c r="Q226" s="328" t="s">
        <v>334</v>
      </c>
      <c r="R226" s="325" t="s">
        <v>337</v>
      </c>
      <c r="S226" s="327"/>
      <c r="T226" s="327"/>
      <c r="U226" s="327"/>
      <c r="V226" s="330" t="s">
        <v>335</v>
      </c>
      <c r="W226" s="331"/>
      <c r="X226" s="319" t="s">
        <v>436</v>
      </c>
      <c r="Y226" s="323" t="s">
        <v>440</v>
      </c>
      <c r="Z226" s="324"/>
      <c r="AA226" s="321" t="s">
        <v>437</v>
      </c>
      <c r="AB226" s="323" t="s">
        <v>441</v>
      </c>
      <c r="AC226" s="324"/>
      <c r="AD226" s="343" t="s">
        <v>424</v>
      </c>
      <c r="AE226" s="245"/>
    </row>
    <row r="227" spans="2:31" x14ac:dyDescent="0.15">
      <c r="B227" s="243"/>
      <c r="C227" s="175" t="s">
        <v>14</v>
      </c>
      <c r="D227" s="39" t="str">
        <f ca="1">Q1&amp;"(n="&amp;D239&amp;")"</f>
        <v>R1(n=61)</v>
      </c>
      <c r="E227" s="39" t="str">
        <f ca="1">R1&amp;"(n="&amp;E239&amp;")"</f>
        <v>R2(n=61)</v>
      </c>
      <c r="F227" s="39" t="str">
        <f ca="1">S1&amp;"(n="&amp;F239&amp;")"</f>
        <v>R3(n=60)</v>
      </c>
      <c r="G227" s="39" t="str">
        <f ca="1">T1&amp;"(n="&amp;G239&amp;")"</f>
        <v>R4(n=60)</v>
      </c>
      <c r="H227" s="39" t="str">
        <f ca="1">U1&amp;"(n="&amp;H239&amp;")"</f>
        <v>R5(n=60)</v>
      </c>
      <c r="I227" s="143" t="s">
        <v>333</v>
      </c>
      <c r="J227" s="144">
        <v>-0.03</v>
      </c>
      <c r="K227" s="144">
        <v>0.03</v>
      </c>
      <c r="L227" s="280" t="str">
        <f ca="1">Q1</f>
        <v>R1</v>
      </c>
      <c r="M227" s="280" t="str">
        <f ca="1">R1</f>
        <v>R2</v>
      </c>
      <c r="N227" s="280" t="str">
        <f ca="1">S1</f>
        <v>R3</v>
      </c>
      <c r="O227" s="280" t="str">
        <f ca="1">T1</f>
        <v>R4</v>
      </c>
      <c r="P227" s="280" t="str">
        <f ca="1">U1</f>
        <v>R5</v>
      </c>
      <c r="Q227" s="329"/>
      <c r="R227" s="145" t="s">
        <v>430</v>
      </c>
      <c r="S227" s="114" t="s">
        <v>431</v>
      </c>
      <c r="T227" s="114" t="s">
        <v>432</v>
      </c>
      <c r="U227" s="114" t="s">
        <v>433</v>
      </c>
      <c r="V227" s="332"/>
      <c r="W227" s="333"/>
      <c r="X227" s="320"/>
      <c r="Y227" s="146" t="s">
        <v>442</v>
      </c>
      <c r="Z227" s="147" t="s">
        <v>443</v>
      </c>
      <c r="AA227" s="322"/>
      <c r="AB227" s="148" t="s">
        <v>444</v>
      </c>
      <c r="AC227" s="149" t="s">
        <v>445</v>
      </c>
      <c r="AD227" s="344"/>
      <c r="AE227" s="245"/>
    </row>
    <row r="228" spans="2:31" x14ac:dyDescent="0.15">
      <c r="B228" s="243"/>
      <c r="C228" s="150" t="s">
        <v>267</v>
      </c>
      <c r="D228" s="260">
        <f>'3-4.2019'!D99</f>
        <v>4680</v>
      </c>
      <c r="E228" s="260">
        <f>'3-4.2020'!D99</f>
        <v>4600</v>
      </c>
      <c r="F228" s="260">
        <f>'3-4.2021'!D99</f>
        <v>5132</v>
      </c>
      <c r="G228" s="260">
        <f>'3-4.2022'!D99</f>
        <v>5537</v>
      </c>
      <c r="H228" s="260">
        <f>'3-4.2023'!D99</f>
        <v>5816</v>
      </c>
      <c r="I228" s="151">
        <f>AVERAGE(D228:H228)</f>
        <v>5153</v>
      </c>
      <c r="J228" s="152">
        <f>I228*0.97</f>
        <v>4998.41</v>
      </c>
      <c r="K228" s="152">
        <f>I228*1.03</f>
        <v>5307.59</v>
      </c>
      <c r="L228" s="114" t="str">
        <f>IF(AND(D228&gt;I228*0.97,D228&lt;I228*1.03),"○","×")</f>
        <v>×</v>
      </c>
      <c r="M228" s="114" t="str">
        <f>IF(AND(E228&gt;I228*0.97,E228&lt;I228*1.03),"○","×")</f>
        <v>×</v>
      </c>
      <c r="N228" s="114" t="str">
        <f>IF(AND(F228&gt;I228*0.97,F228&lt;I228*1.03),"○","×")</f>
        <v>○</v>
      </c>
      <c r="O228" s="114" t="str">
        <f>IF(AND(G228&gt;I228*0.97,G228&lt;I228*1.03),"○","×")</f>
        <v>×</v>
      </c>
      <c r="P228" s="114" t="str">
        <f>IF(AND(H228&gt;I228*0.97,H228&lt;I228*1.03),"○","×")</f>
        <v>×</v>
      </c>
      <c r="Q228" s="153" t="str">
        <f>IF(COUNTIF(L228:P228,"○")=5,"同程度","―")</f>
        <v>―</v>
      </c>
      <c r="R228" s="145" t="str">
        <f t="shared" ref="R228:U231" si="30">IF(E228-D228&gt;0,"↑",IF(E228-D228&lt;0,"↓","－"))</f>
        <v>↓</v>
      </c>
      <c r="S228" s="114" t="str">
        <f t="shared" si="30"/>
        <v>↑</v>
      </c>
      <c r="T228" s="114" t="str">
        <f t="shared" si="30"/>
        <v>↑</v>
      </c>
      <c r="U228" s="114" t="str">
        <f t="shared" si="30"/>
        <v>↑</v>
      </c>
      <c r="V228" s="114" t="str">
        <f>R228&amp;S228&amp;T228&amp;U228</f>
        <v>↓↑↑↑</v>
      </c>
      <c r="W228" s="157" t="str" cm="1">
        <f t="array" ref="W228">INDEX($AL$2:$AL$82,MATCH(V228,$AK$2:$AK$82,0),0)</f>
        <v>増加傾向⤴</v>
      </c>
      <c r="X228" s="155" t="str">
        <f>IF(F228-D228&gt;0,"↑",IF(F228-D228&lt;0,"↓","－"))</f>
        <v>↑</v>
      </c>
      <c r="Y228" s="156" t="str">
        <f>IF(V228="↓↑↓↓",IF(X228="↓","減少傾向","×"),"判定外")</f>
        <v>判定外</v>
      </c>
      <c r="Z228" s="157" t="str">
        <f>IF(V228="↑↓↑↑",IF(X228="↑","増加傾向","×"),"判定外")</f>
        <v>判定外</v>
      </c>
      <c r="AA228" s="158" t="str">
        <f>IF(G228-E228&gt;0,"↑",IF(G228-E228&lt;0,"↓","－"))</f>
        <v>↑</v>
      </c>
      <c r="AB228" s="156" t="str">
        <f>IF(V228="↓↓↑↓",IF(AA228="↓","減少傾向","×"),"判定外")</f>
        <v>判定外</v>
      </c>
      <c r="AC228" s="157" t="str">
        <f>IF(V228="↑↑↓↑",IF(AA228="↑","増加傾向","×"),"判定外")</f>
        <v>判定外</v>
      </c>
      <c r="AD228" s="159"/>
      <c r="AE228" s="245"/>
    </row>
    <row r="229" spans="2:31" x14ac:dyDescent="0.15">
      <c r="B229" s="243"/>
      <c r="C229" s="150" t="s">
        <v>268</v>
      </c>
      <c r="D229" s="40">
        <f>'3-4.2019'!E99</f>
        <v>2507</v>
      </c>
      <c r="E229" s="40">
        <f>'3-4.2020'!E99</f>
        <v>2487</v>
      </c>
      <c r="F229" s="40">
        <f>'3-4.2021'!E99</f>
        <v>2724</v>
      </c>
      <c r="G229" s="40">
        <f>'3-4.2022'!E99</f>
        <v>3044</v>
      </c>
      <c r="H229" s="40">
        <f>'3-4.2023'!E99</f>
        <v>3239</v>
      </c>
      <c r="I229" s="151">
        <f>AVERAGE(D229:H229)</f>
        <v>2800.2</v>
      </c>
      <c r="J229" s="152">
        <f>I229*0.97</f>
        <v>2716.194</v>
      </c>
      <c r="K229" s="152">
        <f>I229*1.03</f>
        <v>2884.2059999999997</v>
      </c>
      <c r="L229" s="114" t="str">
        <f>IF(AND(D229&gt;I229*0.97,D229&lt;I229*1.03),"○","×")</f>
        <v>×</v>
      </c>
      <c r="M229" s="114" t="str">
        <f>IF(AND(E229&gt;I229*0.97,E229&lt;I229*1.03),"○","×")</f>
        <v>×</v>
      </c>
      <c r="N229" s="114" t="str">
        <f>IF(AND(F229&gt;I229*0.97,F229&lt;I229*1.03),"○","×")</f>
        <v>○</v>
      </c>
      <c r="O229" s="114" t="str">
        <f>IF(AND(G229&gt;I229*0.97,G229&lt;I229*1.03),"○","×")</f>
        <v>×</v>
      </c>
      <c r="P229" s="114" t="str">
        <f>IF(AND(H229&gt;I229*0.97,H229&lt;I229*1.03),"○","×")</f>
        <v>×</v>
      </c>
      <c r="Q229" s="153" t="str">
        <f>IF(COUNTIF(L229:P229,"○")=5,"同程度","―")</f>
        <v>―</v>
      </c>
      <c r="R229" s="145" t="str">
        <f t="shared" si="30"/>
        <v>↓</v>
      </c>
      <c r="S229" s="114" t="str">
        <f t="shared" si="30"/>
        <v>↑</v>
      </c>
      <c r="T229" s="114" t="str">
        <f t="shared" si="30"/>
        <v>↑</v>
      </c>
      <c r="U229" s="114" t="str">
        <f t="shared" si="30"/>
        <v>↑</v>
      </c>
      <c r="V229" s="114" t="str">
        <f>R229&amp;S229&amp;T229&amp;U229</f>
        <v>↓↑↑↑</v>
      </c>
      <c r="W229" s="157" t="str" cm="1">
        <f t="array" ref="W229">INDEX($AL$2:$AL$82,MATCH(V229,$AK$2:$AK$82,0),0)</f>
        <v>増加傾向⤴</v>
      </c>
      <c r="X229" s="155" t="str">
        <f>IF(F229-D229&gt;0,"↑",IF(F229-D229&lt;0,"↓","－"))</f>
        <v>↑</v>
      </c>
      <c r="Y229" s="156" t="str">
        <f>IF(V229="↓↑↓↓",IF(X229="↓","減少傾向","×"),"判定外")</f>
        <v>判定外</v>
      </c>
      <c r="Z229" s="157" t="str">
        <f>IF(V229="↑↓↑↑",IF(X229="↑","増加傾向","×"),"判定外")</f>
        <v>判定外</v>
      </c>
      <c r="AA229" s="158" t="str">
        <f>IF(G229-E229&gt;0,"↑",IF(G229-E229&lt;0,"↓","－"))</f>
        <v>↑</v>
      </c>
      <c r="AB229" s="156" t="str">
        <f>IF(V229="↓↓↑↓",IF(AA229="↓","減少傾向","×"),"判定外")</f>
        <v>判定外</v>
      </c>
      <c r="AC229" s="157" t="str">
        <f>IF(V229="↑↑↓↑",IF(AA229="↑","増加傾向","×"),"判定外")</f>
        <v>判定外</v>
      </c>
      <c r="AD229" s="159"/>
      <c r="AE229" s="245"/>
    </row>
    <row r="230" spans="2:31" x14ac:dyDescent="0.15">
      <c r="B230" s="243"/>
      <c r="C230" s="150" t="s">
        <v>316</v>
      </c>
      <c r="D230" s="260">
        <f>SUM(D228:D229)</f>
        <v>7187</v>
      </c>
      <c r="E230" s="260">
        <f>SUM(E228:E229)</f>
        <v>7087</v>
      </c>
      <c r="F230" s="260">
        <f>SUM(F228:F229)</f>
        <v>7856</v>
      </c>
      <c r="G230" s="260">
        <f>SUM(G228:G229)</f>
        <v>8581</v>
      </c>
      <c r="H230" s="260">
        <f>SUM(H228:H229)</f>
        <v>9055</v>
      </c>
      <c r="I230" s="151">
        <f>AVERAGE(D230:H230)</f>
        <v>7953.2</v>
      </c>
      <c r="J230" s="152">
        <f>I230*0.97</f>
        <v>7714.6039999999994</v>
      </c>
      <c r="K230" s="152">
        <f>I230*1.03</f>
        <v>8191.7960000000003</v>
      </c>
      <c r="L230" s="114" t="str">
        <f>IF(AND(D230&gt;I230*0.97,D230&lt;I230*1.03),"○","×")</f>
        <v>×</v>
      </c>
      <c r="M230" s="114" t="str">
        <f>IF(AND(E230&gt;I230*0.97,E230&lt;I230*1.03),"○","×")</f>
        <v>×</v>
      </c>
      <c r="N230" s="114" t="str">
        <f>IF(AND(F230&gt;I230*0.97,F230&lt;I230*1.03),"○","×")</f>
        <v>○</v>
      </c>
      <c r="O230" s="114" t="str">
        <f>IF(AND(G230&gt;I230*0.97,G230&lt;I230*1.03),"○","×")</f>
        <v>×</v>
      </c>
      <c r="P230" s="114" t="str">
        <f>IF(AND(H230&gt;I230*0.97,H230&lt;I230*1.03),"○","×")</f>
        <v>×</v>
      </c>
      <c r="Q230" s="153" t="str">
        <f>IF(COUNTIF(L230:P230,"○")=5,"同程度","―")</f>
        <v>―</v>
      </c>
      <c r="R230" s="145" t="str">
        <f t="shared" si="30"/>
        <v>↓</v>
      </c>
      <c r="S230" s="114" t="str">
        <f t="shared" si="30"/>
        <v>↑</v>
      </c>
      <c r="T230" s="114" t="str">
        <f t="shared" si="30"/>
        <v>↑</v>
      </c>
      <c r="U230" s="114" t="str">
        <f t="shared" si="30"/>
        <v>↑</v>
      </c>
      <c r="V230" s="114" t="str">
        <f>R230&amp;S230&amp;T230&amp;U230</f>
        <v>↓↑↑↑</v>
      </c>
      <c r="W230" s="157" t="str" cm="1">
        <f t="array" ref="W230">INDEX($AL$2:$AL$82,MATCH(V230,$AK$2:$AK$82,0),0)</f>
        <v>増加傾向⤴</v>
      </c>
      <c r="X230" s="155" t="str">
        <f>IF(F230-D230&gt;0,"↑",IF(F230-D230&lt;0,"↓","－"))</f>
        <v>↑</v>
      </c>
      <c r="Y230" s="156" t="str">
        <f>IF(V230="↓↑↓↓",IF(X230="↓","減少傾向","×"),"判定外")</f>
        <v>判定外</v>
      </c>
      <c r="Z230" s="157" t="str">
        <f>IF(V230="↑↓↑↑",IF(X230="↑","増加傾向","×"),"判定外")</f>
        <v>判定外</v>
      </c>
      <c r="AA230" s="158" t="str">
        <f>IF(G230-E230&gt;0,"↑",IF(G230-E230&lt;0,"↓","－"))</f>
        <v>↑</v>
      </c>
      <c r="AB230" s="156" t="str">
        <f>IF(V230="↓↓↑↓",IF(AA230="↓","減少傾向","×"),"判定外")</f>
        <v>判定外</v>
      </c>
      <c r="AC230" s="157" t="str">
        <f>IF(V230="↑↑↓↑",IF(AA230="↑","増加傾向","×"),"判定外")</f>
        <v>判定外</v>
      </c>
      <c r="AD230" s="160" t="s">
        <v>270</v>
      </c>
      <c r="AE230" s="245"/>
    </row>
    <row r="231" spans="2:31" ht="14.25" thickBot="1" x14ac:dyDescent="0.2">
      <c r="B231" s="243"/>
      <c r="C231" s="150" t="s">
        <v>317</v>
      </c>
      <c r="D231" s="161">
        <f>ROUND(D229/D230,3)</f>
        <v>0.34899999999999998</v>
      </c>
      <c r="E231" s="161">
        <f>ROUND(E229/E230,3)</f>
        <v>0.35099999999999998</v>
      </c>
      <c r="F231" s="161">
        <f>ROUND(F229/F230,3)</f>
        <v>0.34699999999999998</v>
      </c>
      <c r="G231" s="161">
        <f>ROUND(G229/G230,3)</f>
        <v>0.35499999999999998</v>
      </c>
      <c r="H231" s="161">
        <f>ROUND(H229/H230,3)</f>
        <v>0.35799999999999998</v>
      </c>
      <c r="I231" s="162">
        <f>AVERAGE(D231:H231)</f>
        <v>0.35199999999999998</v>
      </c>
      <c r="J231" s="163">
        <f>I231-0.03</f>
        <v>0.32199999999999995</v>
      </c>
      <c r="K231" s="163">
        <f>I231+0.03</f>
        <v>0.38200000000000001</v>
      </c>
      <c r="L231" s="128" t="str">
        <f>IF(AND(D231&gt;I231-0.03,D231&lt;I231+0.03),"○","×")</f>
        <v>○</v>
      </c>
      <c r="M231" s="128" t="str">
        <f>IF(AND(E231&gt;I231-0.03,E231&lt;I231+0.03),"○","×")</f>
        <v>○</v>
      </c>
      <c r="N231" s="128" t="str">
        <f>IF(AND(F231&gt;I231-0.03,F231&lt;I231+0.03),"○","×")</f>
        <v>○</v>
      </c>
      <c r="O231" s="128" t="str">
        <f>IF(AND(G231&gt;I231-0.03,G231&lt;I231+0.03),"○","×")</f>
        <v>○</v>
      </c>
      <c r="P231" s="128" t="str">
        <f>IF(AND(H231&gt;I231-0.03,H231&lt;I231+0.03),"○","×")</f>
        <v>○</v>
      </c>
      <c r="Q231" s="164" t="str">
        <f>IF(COUNTIF(L231:P231,"○")=5,"同程度","―")</f>
        <v>同程度</v>
      </c>
      <c r="R231" s="165" t="str">
        <f t="shared" si="30"/>
        <v>↑</v>
      </c>
      <c r="S231" s="128" t="str">
        <f t="shared" si="30"/>
        <v>↓</v>
      </c>
      <c r="T231" s="128" t="str">
        <f t="shared" si="30"/>
        <v>↑</v>
      </c>
      <c r="U231" s="128" t="str">
        <f t="shared" si="30"/>
        <v>↑</v>
      </c>
      <c r="V231" s="128" t="str">
        <f>R231&amp;S231&amp;T231&amp;U231</f>
        <v>↑↓↑↑</v>
      </c>
      <c r="W231" s="169" t="str" cm="1">
        <f t="array" ref="W231">INDEX($AL$2:$AL$82,MATCH(V231,$AK$2:$AK$82,0),0)</f>
        <v>年度により増減</v>
      </c>
      <c r="X231" s="167" t="str">
        <f>IF(F231-D231&gt;0,"↑",IF(F231-D231&lt;0,"↓","－"))</f>
        <v>↓</v>
      </c>
      <c r="Y231" s="168" t="str">
        <f>IF(V231="↓↑↓↓",IF(X231="↓","減少傾向","×"),"判定外")</f>
        <v>判定外</v>
      </c>
      <c r="Z231" s="169" t="str">
        <f>IF(V231="↑↓↑↑",IF(X231="↑","増加傾向","×"),"判定外")</f>
        <v>×</v>
      </c>
      <c r="AA231" s="170" t="str">
        <f>IF(G231-E231&gt;0,"↑",IF(G231-E231&lt;0,"↓","－"))</f>
        <v>↑</v>
      </c>
      <c r="AB231" s="168" t="str">
        <f>IF(V231="↓↓↑↓",IF(AA231="↓","減少傾向","×"),"判定外")</f>
        <v>判定外</v>
      </c>
      <c r="AC231" s="169" t="str">
        <f>IF(V231="↑↑↓↑",IF(AA231="↑","増加傾向","×"),"判定外")</f>
        <v>判定外</v>
      </c>
      <c r="AD231" s="171" t="s">
        <v>332</v>
      </c>
      <c r="AE231" s="245"/>
    </row>
    <row r="232" spans="2:31" ht="14.25" thickBot="1" x14ac:dyDescent="0.2">
      <c r="B232" s="243"/>
      <c r="C232" s="244"/>
      <c r="D232" s="296"/>
      <c r="E232" s="296"/>
      <c r="F232" s="296"/>
      <c r="G232" s="296"/>
      <c r="H232" s="296"/>
      <c r="I232" s="246"/>
      <c r="J232" s="246"/>
      <c r="K232" s="246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6"/>
      <c r="X232" s="247"/>
      <c r="Y232" s="246"/>
      <c r="Z232" s="246"/>
      <c r="AA232" s="247"/>
      <c r="AB232" s="246"/>
      <c r="AC232" s="246"/>
      <c r="AD232" s="248"/>
      <c r="AE232" s="245"/>
    </row>
    <row r="233" spans="2:31" ht="13.5" customHeight="1" x14ac:dyDescent="0.15">
      <c r="B233" s="243"/>
      <c r="C233" s="244"/>
      <c r="D233" s="296"/>
      <c r="E233" s="296"/>
      <c r="F233" s="296"/>
      <c r="G233" s="296"/>
      <c r="H233" s="296"/>
      <c r="I233" s="325" t="s">
        <v>336</v>
      </c>
      <c r="J233" s="326"/>
      <c r="K233" s="326"/>
      <c r="L233" s="327"/>
      <c r="M233" s="327"/>
      <c r="N233" s="327"/>
      <c r="O233" s="327"/>
      <c r="P233" s="327"/>
      <c r="Q233" s="328" t="s">
        <v>334</v>
      </c>
      <c r="R233" s="325" t="s">
        <v>337</v>
      </c>
      <c r="S233" s="327"/>
      <c r="T233" s="327"/>
      <c r="U233" s="327"/>
      <c r="V233" s="330" t="s">
        <v>335</v>
      </c>
      <c r="W233" s="331"/>
      <c r="X233" s="319" t="s">
        <v>436</v>
      </c>
      <c r="Y233" s="323" t="s">
        <v>440</v>
      </c>
      <c r="Z233" s="324"/>
      <c r="AA233" s="321" t="s">
        <v>437</v>
      </c>
      <c r="AB233" s="323" t="s">
        <v>441</v>
      </c>
      <c r="AC233" s="324"/>
      <c r="AD233" s="343" t="s">
        <v>424</v>
      </c>
      <c r="AE233" s="245"/>
    </row>
    <row r="234" spans="2:31" x14ac:dyDescent="0.15">
      <c r="B234" s="243"/>
      <c r="C234" s="223" t="s">
        <v>294</v>
      </c>
      <c r="D234" s="39" t="str">
        <f ca="1">Q1&amp;"(n="&amp;D239&amp;")"</f>
        <v>R1(n=61)</v>
      </c>
      <c r="E234" s="39" t="str">
        <f ca="1">R1&amp;"(n="&amp;E239&amp;")"</f>
        <v>R2(n=61)</v>
      </c>
      <c r="F234" s="39" t="str">
        <f ca="1">S1&amp;"(n="&amp;F239&amp;")"</f>
        <v>R3(n=60)</v>
      </c>
      <c r="G234" s="39" t="str">
        <f ca="1">T1&amp;"(n="&amp;G239&amp;")"</f>
        <v>R4(n=60)</v>
      </c>
      <c r="H234" s="39" t="str">
        <f ca="1">U1&amp;"(n="&amp;H239&amp;")"</f>
        <v>R5(n=60)</v>
      </c>
      <c r="I234" s="143" t="s">
        <v>333</v>
      </c>
      <c r="J234" s="144">
        <v>-0.03</v>
      </c>
      <c r="K234" s="144">
        <v>0.03</v>
      </c>
      <c r="L234" s="280" t="str">
        <f ca="1">Q1</f>
        <v>R1</v>
      </c>
      <c r="M234" s="280" t="str">
        <f ca="1">R1</f>
        <v>R2</v>
      </c>
      <c r="N234" s="280" t="str">
        <f ca="1">S1</f>
        <v>R3</v>
      </c>
      <c r="O234" s="280" t="str">
        <f ca="1">T1</f>
        <v>R4</v>
      </c>
      <c r="P234" s="280" t="str">
        <f ca="1">U1</f>
        <v>R5</v>
      </c>
      <c r="Q234" s="329"/>
      <c r="R234" s="145" t="s">
        <v>430</v>
      </c>
      <c r="S234" s="114" t="s">
        <v>431</v>
      </c>
      <c r="T234" s="114" t="s">
        <v>432</v>
      </c>
      <c r="U234" s="114" t="s">
        <v>433</v>
      </c>
      <c r="V234" s="332"/>
      <c r="W234" s="333"/>
      <c r="X234" s="320"/>
      <c r="Y234" s="146" t="s">
        <v>442</v>
      </c>
      <c r="Z234" s="147" t="s">
        <v>443</v>
      </c>
      <c r="AA234" s="322"/>
      <c r="AB234" s="148" t="s">
        <v>444</v>
      </c>
      <c r="AC234" s="149" t="s">
        <v>445</v>
      </c>
      <c r="AD234" s="344"/>
      <c r="AE234" s="245"/>
    </row>
    <row r="235" spans="2:31" x14ac:dyDescent="0.15">
      <c r="B235" s="243"/>
      <c r="C235" s="150" t="s">
        <v>267</v>
      </c>
      <c r="D235" s="283">
        <f>ROUND(D228/D239,1)</f>
        <v>76.7</v>
      </c>
      <c r="E235" s="283">
        <f>ROUND(E228/E239,1)</f>
        <v>75.400000000000006</v>
      </c>
      <c r="F235" s="283">
        <f>ROUND(F228/F239,1)</f>
        <v>85.5</v>
      </c>
      <c r="G235" s="283">
        <f>ROUND(G228/G239,1)</f>
        <v>92.3</v>
      </c>
      <c r="H235" s="283">
        <f>ROUND(H228/H239,1)</f>
        <v>96.9</v>
      </c>
      <c r="I235" s="151">
        <f>AVERAGE(D235:H235)</f>
        <v>85.360000000000014</v>
      </c>
      <c r="J235" s="152">
        <f>I235*0.97</f>
        <v>82.799200000000013</v>
      </c>
      <c r="K235" s="152">
        <f>I235*1.03</f>
        <v>87.920800000000014</v>
      </c>
      <c r="L235" s="114" t="str">
        <f>IF(AND(D235&gt;I235*0.97,D235&lt;I235*1.03),"○","×")</f>
        <v>×</v>
      </c>
      <c r="M235" s="114" t="str">
        <f>IF(AND(E235&gt;I235*0.97,E235&lt;I235*1.03),"○","×")</f>
        <v>×</v>
      </c>
      <c r="N235" s="114" t="str">
        <f>IF(AND(F235&gt;I235*0.97,F235&lt;I235*1.03),"○","×")</f>
        <v>○</v>
      </c>
      <c r="O235" s="114" t="str">
        <f>IF(AND(G235&gt;I235*0.97,G235&lt;I235*1.03),"○","×")</f>
        <v>×</v>
      </c>
      <c r="P235" s="114" t="str">
        <f>IF(AND(H235&gt;I235*0.97,H235&lt;I235*1.03),"○","×")</f>
        <v>×</v>
      </c>
      <c r="Q235" s="153" t="str">
        <f>IF(COUNTIF(L235:P235,"○")=5,"同程度","―")</f>
        <v>―</v>
      </c>
      <c r="R235" s="145" t="str">
        <f t="shared" ref="R235:U238" si="31">IF(E235-D235&gt;0,"↑",IF(E235-D235&lt;0,"↓","－"))</f>
        <v>↓</v>
      </c>
      <c r="S235" s="114" t="str">
        <f t="shared" si="31"/>
        <v>↑</v>
      </c>
      <c r="T235" s="114" t="str">
        <f t="shared" si="31"/>
        <v>↑</v>
      </c>
      <c r="U235" s="114" t="str">
        <f t="shared" si="31"/>
        <v>↑</v>
      </c>
      <c r="V235" s="114" t="str">
        <f>R235&amp;S235&amp;T235&amp;U235</f>
        <v>↓↑↑↑</v>
      </c>
      <c r="W235" s="157" t="str" cm="1">
        <f t="array" ref="W235">INDEX($AL$2:$AL$82,MATCH(V235,$AK$2:$AK$82,0),0)</f>
        <v>増加傾向⤴</v>
      </c>
      <c r="X235" s="155" t="str">
        <f>IF(F235-D235&gt;0,"↑",IF(F235-D235&lt;0,"↓","－"))</f>
        <v>↑</v>
      </c>
      <c r="Y235" s="156" t="str">
        <f>IF(V235="↓↑↓↓",IF(X235="↓","減少傾向","×"),"判定外")</f>
        <v>判定外</v>
      </c>
      <c r="Z235" s="157" t="str">
        <f>IF(V235="↑↓↑↑",IF(X235="↑","増加傾向","×"),"判定外")</f>
        <v>判定外</v>
      </c>
      <c r="AA235" s="158" t="str">
        <f>IF(G235-E235&gt;0,"↑",IF(G235-E235&lt;0,"↓","－"))</f>
        <v>↑</v>
      </c>
      <c r="AB235" s="156" t="str">
        <f>IF(V235="↓↓↑↓",IF(AA235="↓","減少傾向","×"),"判定外")</f>
        <v>判定外</v>
      </c>
      <c r="AC235" s="157" t="str">
        <f>IF(V235="↑↑↓↑",IF(AA235="↑","増加傾向","×"),"判定外")</f>
        <v>判定外</v>
      </c>
      <c r="AD235" s="159"/>
      <c r="AE235" s="245"/>
    </row>
    <row r="236" spans="2:31" x14ac:dyDescent="0.15">
      <c r="B236" s="243"/>
      <c r="C236" s="150" t="s">
        <v>268</v>
      </c>
      <c r="D236" s="283">
        <f>ROUND(D229/D239,1)</f>
        <v>41.1</v>
      </c>
      <c r="E236" s="283">
        <f>ROUND(E229/E239,1)</f>
        <v>40.799999999999997</v>
      </c>
      <c r="F236" s="283">
        <f>ROUND(F229/F239,1)</f>
        <v>45.4</v>
      </c>
      <c r="G236" s="283">
        <f>ROUND(G229/G239,1)</f>
        <v>50.7</v>
      </c>
      <c r="H236" s="283">
        <f>ROUND(H229/H239,1)</f>
        <v>54</v>
      </c>
      <c r="I236" s="151">
        <f>AVERAGE(D236:H236)</f>
        <v>46.4</v>
      </c>
      <c r="J236" s="152">
        <f>I236*0.97</f>
        <v>45.007999999999996</v>
      </c>
      <c r="K236" s="152">
        <f>I236*1.03</f>
        <v>47.792000000000002</v>
      </c>
      <c r="L236" s="114" t="str">
        <f>IF(AND(D236&gt;I236*0.97,D236&lt;I236*1.03),"○","×")</f>
        <v>×</v>
      </c>
      <c r="M236" s="114" t="str">
        <f>IF(AND(E236&gt;I236*0.97,E236&lt;I236*1.03),"○","×")</f>
        <v>×</v>
      </c>
      <c r="N236" s="114" t="str">
        <f>IF(AND(F236&gt;I236*0.97,F236&lt;I236*1.03),"○","×")</f>
        <v>○</v>
      </c>
      <c r="O236" s="114" t="str">
        <f>IF(AND(G236&gt;I236*0.97,G236&lt;I236*1.03),"○","×")</f>
        <v>×</v>
      </c>
      <c r="P236" s="114" t="str">
        <f>IF(AND(H236&gt;I236*0.97,H236&lt;I236*1.03),"○","×")</f>
        <v>×</v>
      </c>
      <c r="Q236" s="153" t="str">
        <f>IF(COUNTIF(L236:P236,"○")=5,"同程度","―")</f>
        <v>―</v>
      </c>
      <c r="R236" s="145" t="str">
        <f t="shared" si="31"/>
        <v>↓</v>
      </c>
      <c r="S236" s="114" t="str">
        <f t="shared" si="31"/>
        <v>↑</v>
      </c>
      <c r="T236" s="114" t="str">
        <f t="shared" si="31"/>
        <v>↑</v>
      </c>
      <c r="U236" s="114" t="str">
        <f t="shared" si="31"/>
        <v>↑</v>
      </c>
      <c r="V236" s="114" t="str">
        <f>R236&amp;S236&amp;T236&amp;U236</f>
        <v>↓↑↑↑</v>
      </c>
      <c r="W236" s="157" t="str" cm="1">
        <f t="array" ref="W236">INDEX($AL$2:$AL$82,MATCH(V236,$AK$2:$AK$82,0),0)</f>
        <v>増加傾向⤴</v>
      </c>
      <c r="X236" s="155" t="str">
        <f>IF(F236-D236&gt;0,"↑",IF(F236-D236&lt;0,"↓","－"))</f>
        <v>↑</v>
      </c>
      <c r="Y236" s="156" t="str">
        <f>IF(V236="↓↑↓↓",IF(X236="↓","減少傾向","×"),"判定外")</f>
        <v>判定外</v>
      </c>
      <c r="Z236" s="157" t="str">
        <f>IF(V236="↑↓↑↑",IF(X236="↑","増加傾向","×"),"判定外")</f>
        <v>判定外</v>
      </c>
      <c r="AA236" s="158" t="str">
        <f>IF(G236-E236&gt;0,"↑",IF(G236-E236&lt;0,"↓","－"))</f>
        <v>↑</v>
      </c>
      <c r="AB236" s="156" t="str">
        <f>IF(V236="↓↓↑↓",IF(AA236="↓","減少傾向","×"),"判定外")</f>
        <v>判定外</v>
      </c>
      <c r="AC236" s="157" t="str">
        <f>IF(V236="↑↑↓↑",IF(AA236="↑","増加傾向","×"),"判定外")</f>
        <v>判定外</v>
      </c>
      <c r="AD236" s="159"/>
      <c r="AE236" s="245"/>
    </row>
    <row r="237" spans="2:31" x14ac:dyDescent="0.15">
      <c r="B237" s="243"/>
      <c r="C237" s="150" t="s">
        <v>316</v>
      </c>
      <c r="D237" s="283">
        <f>SUM(D235:D236)</f>
        <v>117.80000000000001</v>
      </c>
      <c r="E237" s="283">
        <f>SUM(E235:E236)</f>
        <v>116.2</v>
      </c>
      <c r="F237" s="283">
        <f>SUM(F235:F236)</f>
        <v>130.9</v>
      </c>
      <c r="G237" s="283">
        <f>SUM(G235:G236)</f>
        <v>143</v>
      </c>
      <c r="H237" s="283">
        <f>SUM(H235:H236)</f>
        <v>150.9</v>
      </c>
      <c r="I237" s="151">
        <f>AVERAGE(D237:H237)</f>
        <v>131.76</v>
      </c>
      <c r="J237" s="152">
        <f>I237*0.97</f>
        <v>127.80719999999999</v>
      </c>
      <c r="K237" s="152">
        <f>I237*1.03</f>
        <v>135.71279999999999</v>
      </c>
      <c r="L237" s="114" t="str">
        <f>IF(AND(D237&gt;I237*0.97,D237&lt;I237*1.03),"○","×")</f>
        <v>×</v>
      </c>
      <c r="M237" s="114" t="str">
        <f>IF(AND(E237&gt;I237*0.97,E237&lt;I237*1.03),"○","×")</f>
        <v>×</v>
      </c>
      <c r="N237" s="114" t="str">
        <f>IF(AND(F237&gt;I237*0.97,F237&lt;I237*1.03),"○","×")</f>
        <v>○</v>
      </c>
      <c r="O237" s="114" t="str">
        <f>IF(AND(G237&gt;I237*0.97,G237&lt;I237*1.03),"○","×")</f>
        <v>×</v>
      </c>
      <c r="P237" s="114" t="str">
        <f>IF(AND(H237&gt;I237*0.97,H237&lt;I237*1.03),"○","×")</f>
        <v>×</v>
      </c>
      <c r="Q237" s="153" t="str">
        <f>IF(COUNTIF(L237:P237,"○")=5,"同程度","―")</f>
        <v>―</v>
      </c>
      <c r="R237" s="145" t="str">
        <f t="shared" si="31"/>
        <v>↓</v>
      </c>
      <c r="S237" s="114" t="str">
        <f t="shared" si="31"/>
        <v>↑</v>
      </c>
      <c r="T237" s="114" t="str">
        <f t="shared" si="31"/>
        <v>↑</v>
      </c>
      <c r="U237" s="114" t="str">
        <f t="shared" si="31"/>
        <v>↑</v>
      </c>
      <c r="V237" s="114" t="str">
        <f>R237&amp;S237&amp;T237&amp;U237</f>
        <v>↓↑↑↑</v>
      </c>
      <c r="W237" s="157" t="str" cm="1">
        <f t="array" ref="W237">INDEX($AL$2:$AL$82,MATCH(V237,$AK$2:$AK$82,0),0)</f>
        <v>増加傾向⤴</v>
      </c>
      <c r="X237" s="155" t="str">
        <f>IF(F237-D237&gt;0,"↑",IF(F237-D237&lt;0,"↓","－"))</f>
        <v>↑</v>
      </c>
      <c r="Y237" s="156" t="str">
        <f>IF(V237="↓↑↓↓",IF(X237="↓","減少傾向","×"),"判定外")</f>
        <v>判定外</v>
      </c>
      <c r="Z237" s="157" t="str">
        <f>IF(V237="↑↓↑↑",IF(X237="↑","増加傾向","×"),"判定外")</f>
        <v>判定外</v>
      </c>
      <c r="AA237" s="158" t="str">
        <f>IF(G237-E237&gt;0,"↑",IF(G237-E237&lt;0,"↓","－"))</f>
        <v>↑</v>
      </c>
      <c r="AB237" s="156" t="str">
        <f>IF(V237="↓↓↑↓",IF(AA237="↓","減少傾向","×"),"判定外")</f>
        <v>判定外</v>
      </c>
      <c r="AC237" s="157" t="str">
        <f>IF(V237="↑↑↓↑",IF(AA237="↑","増加傾向","×"),"判定外")</f>
        <v>判定外</v>
      </c>
      <c r="AD237" s="160" t="s">
        <v>270</v>
      </c>
      <c r="AE237" s="245"/>
    </row>
    <row r="238" spans="2:31" ht="14.25" thickBot="1" x14ac:dyDescent="0.2">
      <c r="B238" s="243"/>
      <c r="C238" s="150" t="s">
        <v>317</v>
      </c>
      <c r="D238" s="161">
        <f>ROUND(D236/D237,3)</f>
        <v>0.34899999999999998</v>
      </c>
      <c r="E238" s="161">
        <f>ROUND(E236/E237,3)</f>
        <v>0.35099999999999998</v>
      </c>
      <c r="F238" s="161">
        <f>ROUND(F236/F237,3)</f>
        <v>0.34699999999999998</v>
      </c>
      <c r="G238" s="161">
        <f>ROUND(G236/G237,3)</f>
        <v>0.35499999999999998</v>
      </c>
      <c r="H238" s="161">
        <f>ROUND(H236/H237,3)</f>
        <v>0.35799999999999998</v>
      </c>
      <c r="I238" s="162">
        <f>AVERAGE(D238:H238)</f>
        <v>0.35199999999999998</v>
      </c>
      <c r="J238" s="163">
        <f>I238-0.03</f>
        <v>0.32199999999999995</v>
      </c>
      <c r="K238" s="163">
        <f>I238+0.03</f>
        <v>0.38200000000000001</v>
      </c>
      <c r="L238" s="128" t="str">
        <f>IF(AND(D238&gt;I238-0.03,D238&lt;I238+0.03),"○","×")</f>
        <v>○</v>
      </c>
      <c r="M238" s="128" t="str">
        <f>IF(AND(E238&gt;I238-0.03,E238&lt;I238+0.03),"○","×")</f>
        <v>○</v>
      </c>
      <c r="N238" s="128" t="str">
        <f>IF(AND(F238&gt;I238-0.03,F238&lt;I238+0.03),"○","×")</f>
        <v>○</v>
      </c>
      <c r="O238" s="128" t="str">
        <f>IF(AND(G238&gt;I238-0.03,G238&lt;I238+0.03),"○","×")</f>
        <v>○</v>
      </c>
      <c r="P238" s="128" t="str">
        <f>IF(AND(H238&gt;I238-0.03,H238&lt;I238+0.03),"○","×")</f>
        <v>○</v>
      </c>
      <c r="Q238" s="164" t="str">
        <f>IF(COUNTIF(L238:P238,"○")=5,"同程度","―")</f>
        <v>同程度</v>
      </c>
      <c r="R238" s="165" t="str">
        <f t="shared" si="31"/>
        <v>↑</v>
      </c>
      <c r="S238" s="128" t="str">
        <f t="shared" si="31"/>
        <v>↓</v>
      </c>
      <c r="T238" s="128" t="str">
        <f t="shared" si="31"/>
        <v>↑</v>
      </c>
      <c r="U238" s="128" t="str">
        <f t="shared" si="31"/>
        <v>↑</v>
      </c>
      <c r="V238" s="128" t="str">
        <f>R238&amp;S238&amp;T238&amp;U238</f>
        <v>↑↓↑↑</v>
      </c>
      <c r="W238" s="169" t="str" cm="1">
        <f t="array" ref="W238">INDEX($AL$2:$AL$82,MATCH(V238,$AK$2:$AK$82,0),0)</f>
        <v>年度により増減</v>
      </c>
      <c r="X238" s="167" t="str">
        <f>IF(F238-D238&gt;0,"↑",IF(F238-D238&lt;0,"↓","－"))</f>
        <v>↓</v>
      </c>
      <c r="Y238" s="168" t="str">
        <f>IF(V238="↓↑↓↓",IF(X238="↓","減少傾向","×"),"判定外")</f>
        <v>判定外</v>
      </c>
      <c r="Z238" s="169" t="str">
        <f>IF(V238="↑↓↑↑",IF(X238="↑","増加傾向","×"),"判定外")</f>
        <v>×</v>
      </c>
      <c r="AA238" s="170" t="str">
        <f>IF(G238-E238&gt;0,"↑",IF(G238-E238&lt;0,"↓","－"))</f>
        <v>↑</v>
      </c>
      <c r="AB238" s="168" t="str">
        <f>IF(V238="↓↓↑↓",IF(AA238="↓","減少傾向","×"),"判定外")</f>
        <v>判定外</v>
      </c>
      <c r="AC238" s="169" t="str">
        <f>IF(V238="↑↑↓↑",IF(AA238="↑","増加傾向","×"),"判定外")</f>
        <v>判定外</v>
      </c>
      <c r="AD238" s="171" t="s">
        <v>332</v>
      </c>
      <c r="AE238" s="245"/>
    </row>
    <row r="239" spans="2:31" x14ac:dyDescent="0.15">
      <c r="B239" s="243"/>
      <c r="C239" s="150" t="s">
        <v>322</v>
      </c>
      <c r="D239" s="40">
        <f>COUNT('3-4.2019'!D12:D97)</f>
        <v>61</v>
      </c>
      <c r="E239" s="40">
        <f>COUNT('3-4.2020'!D12:D97)</f>
        <v>61</v>
      </c>
      <c r="F239" s="40">
        <f>COUNT('3-4.2021'!D12:D97)</f>
        <v>60</v>
      </c>
      <c r="G239" s="40">
        <f>COUNT('3-4.2022'!D12:D97)</f>
        <v>60</v>
      </c>
      <c r="H239" s="40">
        <f>COUNT('3-4.2023'!D12:D97)</f>
        <v>60</v>
      </c>
      <c r="I239" s="246"/>
      <c r="J239" s="246"/>
      <c r="K239" s="246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6"/>
      <c r="X239" s="247"/>
      <c r="Y239" s="246"/>
      <c r="Z239" s="246"/>
      <c r="AA239" s="247"/>
      <c r="AB239" s="246"/>
      <c r="AC239" s="246"/>
      <c r="AD239" s="248"/>
      <c r="AE239" s="245"/>
    </row>
    <row r="240" spans="2:31" ht="14.25" thickBot="1" x14ac:dyDescent="0.2">
      <c r="B240" s="243"/>
      <c r="C240" s="244"/>
      <c r="D240" s="296"/>
      <c r="E240" s="296"/>
      <c r="F240" s="296"/>
      <c r="G240" s="296"/>
      <c r="H240" s="296"/>
      <c r="I240" s="246"/>
      <c r="J240" s="246"/>
      <c r="K240" s="246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6"/>
      <c r="X240" s="247"/>
      <c r="Y240" s="246"/>
      <c r="Z240" s="246"/>
      <c r="AA240" s="247"/>
      <c r="AB240" s="246"/>
      <c r="AC240" s="246"/>
      <c r="AD240" s="248"/>
      <c r="AE240" s="245"/>
    </row>
    <row r="241" spans="2:31" ht="13.5" customHeight="1" x14ac:dyDescent="0.15">
      <c r="B241" s="243"/>
      <c r="C241" s="244"/>
      <c r="D241" s="296"/>
      <c r="E241" s="296"/>
      <c r="F241" s="296"/>
      <c r="G241" s="296"/>
      <c r="H241" s="296"/>
      <c r="I241" s="334" t="s">
        <v>336</v>
      </c>
      <c r="J241" s="335"/>
      <c r="K241" s="335"/>
      <c r="L241" s="335"/>
      <c r="M241" s="335"/>
      <c r="N241" s="335"/>
      <c r="O241" s="335"/>
      <c r="P241" s="326"/>
      <c r="Q241" s="336" t="s">
        <v>334</v>
      </c>
      <c r="R241" s="325" t="s">
        <v>337</v>
      </c>
      <c r="S241" s="327"/>
      <c r="T241" s="327"/>
      <c r="U241" s="327"/>
      <c r="V241" s="330" t="s">
        <v>335</v>
      </c>
      <c r="W241" s="331"/>
      <c r="X241" s="319" t="s">
        <v>436</v>
      </c>
      <c r="Y241" s="323" t="s">
        <v>440</v>
      </c>
      <c r="Z241" s="324"/>
      <c r="AA241" s="321" t="s">
        <v>437</v>
      </c>
      <c r="AB241" s="323" t="s">
        <v>441</v>
      </c>
      <c r="AC241" s="324"/>
      <c r="AD241" s="343" t="s">
        <v>424</v>
      </c>
      <c r="AE241" s="245"/>
    </row>
    <row r="242" spans="2:31" x14ac:dyDescent="0.15">
      <c r="B242" s="243"/>
      <c r="C242" s="177" t="s">
        <v>293</v>
      </c>
      <c r="D242" s="39" t="str">
        <f ca="1">Q1&amp;"(n="&amp;D247&amp;")"</f>
        <v>R1(n=23)</v>
      </c>
      <c r="E242" s="39" t="str">
        <f ca="1">R1&amp;"(n="&amp;E247&amp;")"</f>
        <v>R2(n=23)</v>
      </c>
      <c r="F242" s="39" t="str">
        <f ca="1">S1&amp;"(n="&amp;F247&amp;")"</f>
        <v>R3(n=23)</v>
      </c>
      <c r="G242" s="39" t="str">
        <f ca="1">T1&amp;"(n="&amp;G247&amp;")"</f>
        <v>R4(n=23)</v>
      </c>
      <c r="H242" s="39" t="str">
        <f ca="1">U1&amp;"(n="&amp;H247&amp;")"</f>
        <v>R5(n=23)</v>
      </c>
      <c r="I242" s="143" t="s">
        <v>333</v>
      </c>
      <c r="J242" s="144">
        <v>-0.03</v>
      </c>
      <c r="K242" s="144">
        <v>0.03</v>
      </c>
      <c r="L242" s="280" t="str">
        <f ca="1">Q1</f>
        <v>R1</v>
      </c>
      <c r="M242" s="280" t="str">
        <f ca="1">R1</f>
        <v>R2</v>
      </c>
      <c r="N242" s="280" t="str">
        <f ca="1">S1</f>
        <v>R3</v>
      </c>
      <c r="O242" s="280" t="str">
        <f ca="1">T1</f>
        <v>R4</v>
      </c>
      <c r="P242" s="280" t="str">
        <f ca="1">U1</f>
        <v>R5</v>
      </c>
      <c r="Q242" s="337"/>
      <c r="R242" s="145" t="s">
        <v>430</v>
      </c>
      <c r="S242" s="114" t="s">
        <v>431</v>
      </c>
      <c r="T242" s="114" t="s">
        <v>432</v>
      </c>
      <c r="U242" s="114" t="s">
        <v>433</v>
      </c>
      <c r="V242" s="332"/>
      <c r="W242" s="333"/>
      <c r="X242" s="320"/>
      <c r="Y242" s="146" t="s">
        <v>442</v>
      </c>
      <c r="Z242" s="147" t="s">
        <v>443</v>
      </c>
      <c r="AA242" s="322"/>
      <c r="AB242" s="148" t="s">
        <v>444</v>
      </c>
      <c r="AC242" s="149" t="s">
        <v>445</v>
      </c>
      <c r="AD242" s="344"/>
      <c r="AE242" s="245"/>
    </row>
    <row r="243" spans="2:31" x14ac:dyDescent="0.15">
      <c r="B243" s="243"/>
      <c r="C243" s="150" t="s">
        <v>267</v>
      </c>
      <c r="D243" s="284">
        <f>ROUND('3-4.2019'!D7,1)</f>
        <v>19.3</v>
      </c>
      <c r="E243" s="284">
        <f>ROUND('3-4.2020'!D7,1)</f>
        <v>20.7</v>
      </c>
      <c r="F243" s="284">
        <f>ROUND('3-4.2021'!D7,1)</f>
        <v>21.3</v>
      </c>
      <c r="G243" s="284">
        <f>ROUND('3-4.2022'!D7,1)</f>
        <v>22.5</v>
      </c>
      <c r="H243" s="284">
        <f>ROUND('3-4.2023'!D7,1)</f>
        <v>21.6</v>
      </c>
      <c r="I243" s="151">
        <f>AVERAGE(D243:H243)</f>
        <v>21.080000000000002</v>
      </c>
      <c r="J243" s="152">
        <f>I243*0.97</f>
        <v>20.447600000000001</v>
      </c>
      <c r="K243" s="152">
        <f>I243*1.03</f>
        <v>21.712400000000002</v>
      </c>
      <c r="L243" s="114" t="str">
        <f>IF(AND(D243&gt;I243*0.97,D243&lt;I243*1.03),"○","×")</f>
        <v>×</v>
      </c>
      <c r="M243" s="114" t="str">
        <f>IF(AND(E243&gt;I243*0.97,E243&lt;I243*1.03),"○","×")</f>
        <v>○</v>
      </c>
      <c r="N243" s="114" t="str">
        <f>IF(AND(F243&gt;I243*0.97,F243&lt;I243*1.03),"○","×")</f>
        <v>○</v>
      </c>
      <c r="O243" s="114" t="str">
        <f>IF(AND(G243&gt;I243*0.97,G243&lt;I243*1.03),"○","×")</f>
        <v>×</v>
      </c>
      <c r="P243" s="114" t="str">
        <f>IF(AND(H243&gt;I243*0.97,H243&lt;I243*1.03),"○","×")</f>
        <v>○</v>
      </c>
      <c r="Q243" s="153" t="str">
        <f>IF(COUNTIF(L243:P243,"○")=5,"同程度","―")</f>
        <v>―</v>
      </c>
      <c r="R243" s="145" t="str">
        <f t="shared" ref="R243:U246" si="32">IF(E243-D243&gt;0,"↑",IF(E243-D243&lt;0,"↓","－"))</f>
        <v>↑</v>
      </c>
      <c r="S243" s="114" t="str">
        <f t="shared" si="32"/>
        <v>↑</v>
      </c>
      <c r="T243" s="114" t="str">
        <f t="shared" si="32"/>
        <v>↑</v>
      </c>
      <c r="U243" s="114" t="str">
        <f t="shared" si="32"/>
        <v>↓</v>
      </c>
      <c r="V243" s="114" t="str">
        <f>R243&amp;S243&amp;T243&amp;U243</f>
        <v>↑↑↑↓</v>
      </c>
      <c r="W243" s="157" t="str" cm="1">
        <f t="array" ref="W243">INDEX($AL$2:$AL$82,MATCH(V243,$AK$2:$AK$82,0),0)</f>
        <v>最新年度のみ減少</v>
      </c>
      <c r="X243" s="155" t="str">
        <f>IF(F243-D243&gt;0,"↑",IF(F243-D243&lt;0,"↓","－"))</f>
        <v>↑</v>
      </c>
      <c r="Y243" s="156" t="str">
        <f>IF(V243="↓↑↓↓",IF(X243="↓","減少傾向","×"),"判定外")</f>
        <v>判定外</v>
      </c>
      <c r="Z243" s="157" t="str">
        <f>IF(V243="↑↓↑↑",IF(X243="↑","増加傾向","×"),"判定外")</f>
        <v>判定外</v>
      </c>
      <c r="AA243" s="158" t="str">
        <f>IF(G243-E243&gt;0,"↑",IF(G243-E243&lt;0,"↓","－"))</f>
        <v>↑</v>
      </c>
      <c r="AB243" s="156" t="str">
        <f>IF(V243="↓↓↑↓",IF(AA243="↓","減少傾向","×"),"判定外")</f>
        <v>判定外</v>
      </c>
      <c r="AC243" s="157" t="str">
        <f>IF(V243="↑↑↓↑",IF(AA243="↑","増加傾向","×"),"判定外")</f>
        <v>判定外</v>
      </c>
      <c r="AD243" s="159"/>
      <c r="AE243" s="245"/>
    </row>
    <row r="244" spans="2:31" x14ac:dyDescent="0.15">
      <c r="B244" s="243"/>
      <c r="C244" s="150" t="s">
        <v>268</v>
      </c>
      <c r="D244" s="284">
        <f>ROUND('3-4.2019'!E7,1)</f>
        <v>10.7</v>
      </c>
      <c r="E244" s="284">
        <f>ROUND('3-4.2020'!E7,1)</f>
        <v>13.8</v>
      </c>
      <c r="F244" s="284">
        <f>ROUND('3-4.2021'!E7,1)</f>
        <v>14.4</v>
      </c>
      <c r="G244" s="284">
        <f>ROUND('3-4.2022'!E7,1)</f>
        <v>15.1</v>
      </c>
      <c r="H244" s="284">
        <f>ROUND('3-4.2023'!E7,1)</f>
        <v>15.4</v>
      </c>
      <c r="I244" s="151">
        <f>AVERAGE(D244:H244)</f>
        <v>13.88</v>
      </c>
      <c r="J244" s="152">
        <f>I244*0.97</f>
        <v>13.4636</v>
      </c>
      <c r="K244" s="152">
        <f>I244*1.03</f>
        <v>14.296400000000002</v>
      </c>
      <c r="L244" s="114" t="str">
        <f>IF(AND(D244&gt;I244*0.97,D244&lt;I244*1.03),"○","×")</f>
        <v>×</v>
      </c>
      <c r="M244" s="114" t="str">
        <f>IF(AND(E244&gt;I244*0.97,E244&lt;I244*1.03),"○","×")</f>
        <v>○</v>
      </c>
      <c r="N244" s="114" t="str">
        <f>IF(AND(F244&gt;I244*0.97,F244&lt;I244*1.03),"○","×")</f>
        <v>×</v>
      </c>
      <c r="O244" s="114" t="str">
        <f>IF(AND(G244&gt;I244*0.97,G244&lt;I244*1.03),"○","×")</f>
        <v>×</v>
      </c>
      <c r="P244" s="114" t="str">
        <f>IF(AND(H244&gt;I244*0.97,H244&lt;I244*1.03),"○","×")</f>
        <v>×</v>
      </c>
      <c r="Q244" s="153" t="str">
        <f>IF(COUNTIF(L244:P244,"○")=5,"同程度","―")</f>
        <v>―</v>
      </c>
      <c r="R244" s="145" t="str">
        <f t="shared" si="32"/>
        <v>↑</v>
      </c>
      <c r="S244" s="114" t="str">
        <f t="shared" si="32"/>
        <v>↑</v>
      </c>
      <c r="T244" s="114" t="str">
        <f t="shared" si="32"/>
        <v>↑</v>
      </c>
      <c r="U244" s="114" t="str">
        <f t="shared" si="32"/>
        <v>↑</v>
      </c>
      <c r="V244" s="114" t="str">
        <f>R244&amp;S244&amp;T244&amp;U244</f>
        <v>↑↑↑↑</v>
      </c>
      <c r="W244" s="157" t="str" cm="1">
        <f t="array" ref="W244">INDEX($AL$2:$AL$82,MATCH(V244,$AK$2:$AK$82,0),0)</f>
        <v>増加傾向⤴</v>
      </c>
      <c r="X244" s="155" t="str">
        <f>IF(F244-D244&gt;0,"↑",IF(F244-D244&lt;0,"↓","－"))</f>
        <v>↑</v>
      </c>
      <c r="Y244" s="156" t="str">
        <f>IF(V244="↓↑↓↓",IF(X244="↓","減少傾向","×"),"判定外")</f>
        <v>判定外</v>
      </c>
      <c r="Z244" s="157" t="str">
        <f>IF(V244="↑↓↑↑",IF(X244="↑","増加傾向","×"),"判定外")</f>
        <v>判定外</v>
      </c>
      <c r="AA244" s="158" t="str">
        <f>IF(G244-E244&gt;0,"↑",IF(G244-E244&lt;0,"↓","－"))</f>
        <v>↑</v>
      </c>
      <c r="AB244" s="156" t="str">
        <f>IF(V244="↓↓↑↓",IF(AA244="↓","減少傾向","×"),"判定外")</f>
        <v>判定外</v>
      </c>
      <c r="AC244" s="157" t="str">
        <f>IF(V244="↑↑↓↑",IF(AA244="↑","増加傾向","×"),"判定外")</f>
        <v>判定外</v>
      </c>
      <c r="AD244" s="159"/>
      <c r="AE244" s="245"/>
    </row>
    <row r="245" spans="2:31" x14ac:dyDescent="0.15">
      <c r="B245" s="243"/>
      <c r="C245" s="150" t="s">
        <v>316</v>
      </c>
      <c r="D245" s="283">
        <f>SUM(D243:D244)</f>
        <v>30</v>
      </c>
      <c r="E245" s="283">
        <f>SUM(E243:E244)</f>
        <v>34.5</v>
      </c>
      <c r="F245" s="283">
        <f>SUM(F243:F244)</f>
        <v>35.700000000000003</v>
      </c>
      <c r="G245" s="283">
        <f>SUM(G243:G244)</f>
        <v>37.6</v>
      </c>
      <c r="H245" s="283">
        <f>SUM(H243:H244)</f>
        <v>37</v>
      </c>
      <c r="I245" s="151">
        <f>AVERAGE(D245:H245)</f>
        <v>34.96</v>
      </c>
      <c r="J245" s="152">
        <f>I245*0.97</f>
        <v>33.911200000000001</v>
      </c>
      <c r="K245" s="152">
        <f>I245*1.03</f>
        <v>36.008800000000001</v>
      </c>
      <c r="L245" s="114" t="str">
        <f>IF(AND(D245&gt;I245*0.97,D245&lt;I245*1.03),"○","×")</f>
        <v>×</v>
      </c>
      <c r="M245" s="114" t="str">
        <f>IF(AND(E245&gt;I245*0.97,E245&lt;I245*1.03),"○","×")</f>
        <v>○</v>
      </c>
      <c r="N245" s="114" t="str">
        <f>IF(AND(F245&gt;I245*0.97,F245&lt;I245*1.03),"○","×")</f>
        <v>○</v>
      </c>
      <c r="O245" s="114" t="str">
        <f>IF(AND(G245&gt;I245*0.97,G245&lt;I245*1.03),"○","×")</f>
        <v>×</v>
      </c>
      <c r="P245" s="114" t="str">
        <f>IF(AND(H245&gt;I245*0.97,H245&lt;I245*1.03),"○","×")</f>
        <v>×</v>
      </c>
      <c r="Q245" s="153" t="str">
        <f>IF(COUNTIF(L245:P245,"○")=5,"同程度","―")</f>
        <v>―</v>
      </c>
      <c r="R245" s="145" t="str">
        <f t="shared" si="32"/>
        <v>↑</v>
      </c>
      <c r="S245" s="114" t="str">
        <f t="shared" si="32"/>
        <v>↑</v>
      </c>
      <c r="T245" s="114" t="str">
        <f t="shared" si="32"/>
        <v>↑</v>
      </c>
      <c r="U245" s="114" t="str">
        <f t="shared" si="32"/>
        <v>↓</v>
      </c>
      <c r="V245" s="114" t="str">
        <f>R245&amp;S245&amp;T245&amp;U245</f>
        <v>↑↑↑↓</v>
      </c>
      <c r="W245" s="157" t="str" cm="1">
        <f t="array" ref="W245">INDEX($AL$2:$AL$82,MATCH(V245,$AK$2:$AK$82,0),0)</f>
        <v>最新年度のみ減少</v>
      </c>
      <c r="X245" s="155" t="str">
        <f>IF(F245-D245&gt;0,"↑",IF(F245-D245&lt;0,"↓","－"))</f>
        <v>↑</v>
      </c>
      <c r="Y245" s="156" t="str">
        <f>IF(V245="↓↑↓↓",IF(X245="↓","減少傾向","×"),"判定外")</f>
        <v>判定外</v>
      </c>
      <c r="Z245" s="157" t="str">
        <f>IF(V245="↑↓↑↑",IF(X245="↑","増加傾向","×"),"判定外")</f>
        <v>判定外</v>
      </c>
      <c r="AA245" s="158" t="str">
        <f>IF(G245-E245&gt;0,"↑",IF(G245-E245&lt;0,"↓","－"))</f>
        <v>↑</v>
      </c>
      <c r="AB245" s="156" t="str">
        <f>IF(V245="↓↓↑↓",IF(AA245="↓","減少傾向","×"),"判定外")</f>
        <v>判定外</v>
      </c>
      <c r="AC245" s="157" t="str">
        <f>IF(V245="↑↑↓↑",IF(AA245="↑","増加傾向","×"),"判定外")</f>
        <v>判定外</v>
      </c>
      <c r="AD245" s="160" t="s">
        <v>508</v>
      </c>
      <c r="AE245" s="245"/>
    </row>
    <row r="246" spans="2:31" ht="14.25" thickBot="1" x14ac:dyDescent="0.2">
      <c r="B246" s="243"/>
      <c r="C246" s="150" t="s">
        <v>317</v>
      </c>
      <c r="D246" s="161">
        <f>ROUND(D244/D245,3)</f>
        <v>0.35699999999999998</v>
      </c>
      <c r="E246" s="161">
        <f>ROUND(E244/E245,3)</f>
        <v>0.4</v>
      </c>
      <c r="F246" s="161">
        <f>ROUND(F244/F245,3)</f>
        <v>0.40300000000000002</v>
      </c>
      <c r="G246" s="161">
        <f>ROUND(G244/G245,3)</f>
        <v>0.40200000000000002</v>
      </c>
      <c r="H246" s="161">
        <f>ROUND(H244/H245,3)</f>
        <v>0.41599999999999998</v>
      </c>
      <c r="I246" s="162">
        <f>AVERAGE(D246:H246)</f>
        <v>0.39560000000000006</v>
      </c>
      <c r="J246" s="163">
        <f>I246-0.03</f>
        <v>0.36560000000000004</v>
      </c>
      <c r="K246" s="163">
        <f>I246+0.03</f>
        <v>0.42560000000000009</v>
      </c>
      <c r="L246" s="128" t="str">
        <f>IF(AND(D246&gt;I246-0.03,D246&lt;I246+0.03),"○","×")</f>
        <v>×</v>
      </c>
      <c r="M246" s="128" t="str">
        <f>IF(AND(E246&gt;I246-0.03,E246&lt;I246+0.03),"○","×")</f>
        <v>○</v>
      </c>
      <c r="N246" s="128" t="str">
        <f>IF(AND(F246&gt;I246-0.03,F246&lt;I246+0.03),"○","×")</f>
        <v>○</v>
      </c>
      <c r="O246" s="128" t="str">
        <f>IF(AND(G246&gt;I246-0.03,G246&lt;I246+0.03),"○","×")</f>
        <v>○</v>
      </c>
      <c r="P246" s="128" t="str">
        <f>IF(AND(H246&gt;I246-0.03,H246&lt;I246+0.03),"○","×")</f>
        <v>○</v>
      </c>
      <c r="Q246" s="164" t="str">
        <f>IF(COUNTIF(L246:P246,"○")=5,"同程度","―")</f>
        <v>―</v>
      </c>
      <c r="R246" s="165" t="str">
        <f t="shared" si="32"/>
        <v>↑</v>
      </c>
      <c r="S246" s="128" t="str">
        <f t="shared" si="32"/>
        <v>↑</v>
      </c>
      <c r="T246" s="128" t="str">
        <f t="shared" si="32"/>
        <v>↓</v>
      </c>
      <c r="U246" s="128" t="str">
        <f t="shared" si="32"/>
        <v>↑</v>
      </c>
      <c r="V246" s="128" t="str">
        <f>R246&amp;S246&amp;T246&amp;U246</f>
        <v>↑↑↓↑</v>
      </c>
      <c r="W246" s="169" t="str" cm="1">
        <f t="array" ref="W246">INDEX($AL$2:$AL$82,MATCH(V246,$AK$2:$AK$82,0),0)</f>
        <v>年度により増減</v>
      </c>
      <c r="X246" s="167" t="str">
        <f>IF(F246-D246&gt;0,"↑",IF(F246-D246&lt;0,"↓","－"))</f>
        <v>↑</v>
      </c>
      <c r="Y246" s="168" t="str">
        <f>IF(V246="↓↑↓↓",IF(X246="↓","減少傾向","×"),"判定外")</f>
        <v>判定外</v>
      </c>
      <c r="Z246" s="169" t="str">
        <f>IF(V246="↑↓↑↑",IF(X246="↑","増加傾向","×"),"判定外")</f>
        <v>判定外</v>
      </c>
      <c r="AA246" s="170" t="str">
        <f>IF(G246-E246&gt;0,"↑",IF(G246-E246&lt;0,"↓","－"))</f>
        <v>↑</v>
      </c>
      <c r="AB246" s="168" t="str">
        <f>IF(V246="↓↓↑↓",IF(AA246="↓","減少傾向","×"),"判定外")</f>
        <v>判定外</v>
      </c>
      <c r="AC246" s="169" t="str">
        <f>IF(V246="↑↑↓↑",IF(AA246="↑","増加傾向","×"),"判定外")</f>
        <v>増加傾向</v>
      </c>
      <c r="AD246" s="171" t="s">
        <v>270</v>
      </c>
      <c r="AE246" s="245"/>
    </row>
    <row r="247" spans="2:31" x14ac:dyDescent="0.15">
      <c r="B247" s="243"/>
      <c r="C247" s="150" t="s">
        <v>322</v>
      </c>
      <c r="D247" s="40">
        <f>COUNTIFS('3-4.2019'!B12:B97,"G",'3-4.2019'!D12:D97,"&lt;&gt;")</f>
        <v>23</v>
      </c>
      <c r="E247" s="40">
        <f>COUNTIFS('3-4.2020'!B12:B97,"G",'3-4.2020'!D12:D97,"&lt;&gt;")</f>
        <v>23</v>
      </c>
      <c r="F247" s="40">
        <f>COUNTIFS('3-4.2021'!B12:B97,"G",'3-4.2021'!D12:D97,"&lt;&gt;")</f>
        <v>23</v>
      </c>
      <c r="G247" s="40">
        <f>COUNTIFS('3-4.2022'!B12:B97,"G",'3-4.2022'!D12:D97,"&lt;&gt;")</f>
        <v>23</v>
      </c>
      <c r="H247" s="40">
        <f>COUNTIFS('3-4.2023'!B12:B97,"G",'3-4.2023'!D12:D97,"&lt;&gt;")</f>
        <v>23</v>
      </c>
      <c r="I247" s="246"/>
      <c r="J247" s="246"/>
      <c r="K247" s="246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6"/>
      <c r="X247" s="247"/>
      <c r="Y247" s="246"/>
      <c r="Z247" s="246"/>
      <c r="AA247" s="247"/>
      <c r="AB247" s="246"/>
      <c r="AC247" s="246"/>
      <c r="AD247" s="248"/>
      <c r="AE247" s="245"/>
    </row>
    <row r="248" spans="2:31" ht="14.25" thickBot="1" x14ac:dyDescent="0.2">
      <c r="B248" s="249"/>
      <c r="C248" s="250"/>
      <c r="D248" s="251"/>
      <c r="E248" s="251"/>
      <c r="F248" s="251"/>
      <c r="G248" s="251"/>
      <c r="H248" s="251"/>
      <c r="I248" s="252"/>
      <c r="J248" s="252"/>
      <c r="K248" s="252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2"/>
      <c r="X248" s="253"/>
      <c r="Y248" s="252"/>
      <c r="Z248" s="252"/>
      <c r="AA248" s="253"/>
      <c r="AB248" s="252"/>
      <c r="AC248" s="252"/>
      <c r="AD248" s="254"/>
      <c r="AE248" s="255"/>
    </row>
    <row r="249" spans="2:31" x14ac:dyDescent="0.15">
      <c r="C249" s="230"/>
      <c r="D249" s="231"/>
      <c r="E249" s="231"/>
      <c r="F249" s="231"/>
      <c r="G249" s="231"/>
      <c r="H249" s="231"/>
    </row>
    <row r="250" spans="2:31" x14ac:dyDescent="0.15">
      <c r="C250" s="230"/>
      <c r="D250" s="231"/>
      <c r="E250" s="231"/>
      <c r="F250" s="231"/>
      <c r="G250" s="231"/>
      <c r="H250" s="231"/>
      <c r="R250" s="256"/>
      <c r="S250" s="257"/>
      <c r="X250" s="256"/>
      <c r="AA250" s="257"/>
    </row>
    <row r="251" spans="2:31" x14ac:dyDescent="0.15">
      <c r="E251" s="231"/>
      <c r="F251" s="231"/>
      <c r="G251" s="231"/>
      <c r="H251" s="231"/>
      <c r="R251" s="256"/>
      <c r="S251" s="257"/>
      <c r="X251" s="256"/>
      <c r="AA251" s="257"/>
    </row>
    <row r="252" spans="2:31" x14ac:dyDescent="0.15">
      <c r="E252" s="231"/>
      <c r="F252" s="231"/>
      <c r="G252" s="231"/>
      <c r="H252" s="231"/>
      <c r="R252" s="256"/>
      <c r="S252" s="257"/>
      <c r="X252" s="256"/>
      <c r="AA252" s="257"/>
    </row>
    <row r="253" spans="2:31" x14ac:dyDescent="0.15">
      <c r="E253" s="231"/>
      <c r="F253" s="231"/>
      <c r="G253" s="231"/>
      <c r="H253" s="231"/>
      <c r="R253" s="256"/>
      <c r="S253" s="257"/>
      <c r="X253" s="256"/>
      <c r="AA253" s="257"/>
    </row>
    <row r="254" spans="2:31" x14ac:dyDescent="0.15">
      <c r="E254" s="231"/>
      <c r="F254" s="231"/>
      <c r="G254" s="231"/>
      <c r="H254" s="231"/>
      <c r="R254" s="256"/>
      <c r="S254" s="257"/>
      <c r="X254" s="256"/>
      <c r="AA254" s="257"/>
    </row>
    <row r="255" spans="2:31" x14ac:dyDescent="0.15">
      <c r="E255" s="231"/>
      <c r="F255" s="231"/>
      <c r="G255" s="231"/>
      <c r="H255" s="231"/>
      <c r="R255" s="256"/>
      <c r="S255" s="257"/>
      <c r="X255" s="256"/>
      <c r="AA255" s="257"/>
    </row>
    <row r="256" spans="2:31" x14ac:dyDescent="0.15">
      <c r="E256" s="231"/>
      <c r="F256" s="231"/>
      <c r="G256" s="231"/>
      <c r="H256" s="231"/>
      <c r="R256" s="256"/>
      <c r="S256" s="257"/>
      <c r="X256" s="256"/>
      <c r="AA256" s="257"/>
    </row>
    <row r="257" spans="5:27" x14ac:dyDescent="0.15">
      <c r="E257" s="231"/>
      <c r="F257" s="231"/>
      <c r="G257" s="231"/>
      <c r="H257" s="231"/>
      <c r="R257" s="256"/>
      <c r="S257" s="257"/>
      <c r="X257" s="256"/>
      <c r="AA257" s="257"/>
    </row>
    <row r="258" spans="5:27" x14ac:dyDescent="0.15">
      <c r="R258" s="256"/>
      <c r="S258" s="257"/>
      <c r="X258" s="256"/>
      <c r="AA258" s="257"/>
    </row>
    <row r="259" spans="5:27" x14ac:dyDescent="0.15">
      <c r="R259" s="256"/>
      <c r="S259" s="257"/>
      <c r="X259" s="256"/>
      <c r="AA259" s="257"/>
    </row>
    <row r="260" spans="5:27" x14ac:dyDescent="0.15">
      <c r="R260" s="256"/>
      <c r="S260" s="257"/>
      <c r="X260" s="256"/>
      <c r="AA260" s="257"/>
    </row>
    <row r="261" spans="5:27" x14ac:dyDescent="0.15">
      <c r="R261" s="256"/>
      <c r="S261" s="257"/>
      <c r="X261" s="256"/>
      <c r="AA261" s="257"/>
    </row>
    <row r="262" spans="5:27" x14ac:dyDescent="0.15">
      <c r="R262" s="256"/>
      <c r="S262" s="257"/>
      <c r="X262" s="256"/>
      <c r="AA262" s="257"/>
    </row>
    <row r="263" spans="5:27" x14ac:dyDescent="0.15">
      <c r="R263" s="256"/>
      <c r="S263" s="257"/>
      <c r="X263" s="256"/>
      <c r="AA263" s="257"/>
    </row>
    <row r="264" spans="5:27" x14ac:dyDescent="0.15">
      <c r="R264" s="256"/>
      <c r="S264" s="257"/>
      <c r="X264" s="256"/>
      <c r="AA264" s="257"/>
    </row>
    <row r="265" spans="5:27" x14ac:dyDescent="0.15">
      <c r="R265" s="256"/>
      <c r="S265" s="257"/>
      <c r="X265" s="256"/>
      <c r="AA265" s="257"/>
    </row>
    <row r="266" spans="5:27" x14ac:dyDescent="0.15">
      <c r="R266" s="256"/>
      <c r="S266" s="257"/>
      <c r="X266" s="256"/>
      <c r="AA266" s="257"/>
    </row>
    <row r="267" spans="5:27" x14ac:dyDescent="0.15">
      <c r="R267" s="256"/>
      <c r="S267" s="257"/>
      <c r="X267" s="256"/>
      <c r="AA267" s="257"/>
    </row>
    <row r="268" spans="5:27" x14ac:dyDescent="0.15">
      <c r="R268" s="256"/>
      <c r="S268" s="257"/>
      <c r="X268" s="256"/>
      <c r="AA268" s="257"/>
    </row>
    <row r="269" spans="5:27" x14ac:dyDescent="0.15">
      <c r="R269" s="256"/>
      <c r="S269" s="257"/>
      <c r="X269" s="256"/>
      <c r="AA269" s="257"/>
    </row>
    <row r="270" spans="5:27" x14ac:dyDescent="0.15">
      <c r="R270" s="256"/>
      <c r="S270" s="257"/>
      <c r="X270" s="256"/>
      <c r="AA270" s="257"/>
    </row>
    <row r="271" spans="5:27" x14ac:dyDescent="0.15">
      <c r="R271" s="256"/>
      <c r="S271" s="257"/>
      <c r="X271" s="256"/>
      <c r="AA271" s="257"/>
    </row>
    <row r="272" spans="5:27" x14ac:dyDescent="0.15">
      <c r="R272" s="256"/>
      <c r="S272" s="257"/>
      <c r="X272" s="256"/>
      <c r="AA272" s="257"/>
    </row>
    <row r="273" spans="18:27" x14ac:dyDescent="0.15">
      <c r="R273" s="256"/>
      <c r="S273" s="257"/>
      <c r="X273" s="256"/>
      <c r="AA273" s="257"/>
    </row>
    <row r="274" spans="18:27" x14ac:dyDescent="0.15">
      <c r="R274" s="256"/>
      <c r="S274" s="257"/>
      <c r="X274" s="256"/>
      <c r="AA274" s="257"/>
    </row>
    <row r="275" spans="18:27" x14ac:dyDescent="0.15">
      <c r="R275" s="256"/>
      <c r="S275" s="257"/>
      <c r="X275" s="256"/>
      <c r="AA275" s="257"/>
    </row>
    <row r="276" spans="18:27" x14ac:dyDescent="0.15">
      <c r="R276" s="256"/>
      <c r="S276" s="257"/>
      <c r="X276" s="256"/>
      <c r="AA276" s="257"/>
    </row>
    <row r="277" spans="18:27" x14ac:dyDescent="0.15">
      <c r="R277" s="256"/>
      <c r="S277" s="257"/>
      <c r="X277" s="256"/>
      <c r="AA277" s="257"/>
    </row>
    <row r="278" spans="18:27" x14ac:dyDescent="0.15">
      <c r="R278" s="256"/>
      <c r="S278" s="257"/>
      <c r="X278" s="256"/>
      <c r="AA278" s="257"/>
    </row>
    <row r="333" spans="21:22" x14ac:dyDescent="0.15">
      <c r="U333" s="256"/>
      <c r="V333" s="256"/>
    </row>
    <row r="334" spans="21:22" x14ac:dyDescent="0.15">
      <c r="U334" s="256"/>
      <c r="V334" s="256"/>
    </row>
    <row r="335" spans="21:22" x14ac:dyDescent="0.15">
      <c r="U335" s="256"/>
      <c r="V335" s="256"/>
    </row>
    <row r="336" spans="21:22" x14ac:dyDescent="0.15">
      <c r="U336" s="256"/>
      <c r="V336" s="256"/>
    </row>
    <row r="337" spans="21:22" x14ac:dyDescent="0.15">
      <c r="U337" s="256"/>
      <c r="V337" s="256"/>
    </row>
    <row r="338" spans="21:22" x14ac:dyDescent="0.15">
      <c r="U338" s="256"/>
      <c r="V338" s="256"/>
    </row>
    <row r="339" spans="21:22" x14ac:dyDescent="0.15">
      <c r="U339" s="256"/>
      <c r="V339" s="256"/>
    </row>
    <row r="340" spans="21:22" x14ac:dyDescent="0.15">
      <c r="U340" s="256"/>
      <c r="V340" s="256"/>
    </row>
    <row r="341" spans="21:22" x14ac:dyDescent="0.15">
      <c r="U341" s="256"/>
      <c r="V341" s="256"/>
    </row>
    <row r="342" spans="21:22" x14ac:dyDescent="0.15">
      <c r="U342" s="256"/>
      <c r="V342" s="256"/>
    </row>
    <row r="343" spans="21:22" x14ac:dyDescent="0.15">
      <c r="U343" s="256"/>
      <c r="V343" s="256"/>
    </row>
    <row r="344" spans="21:22" x14ac:dyDescent="0.15">
      <c r="U344" s="256"/>
      <c r="V344" s="256"/>
    </row>
    <row r="345" spans="21:22" x14ac:dyDescent="0.15">
      <c r="U345" s="256"/>
      <c r="V345" s="256"/>
    </row>
    <row r="346" spans="21:22" x14ac:dyDescent="0.15">
      <c r="U346" s="256"/>
      <c r="V346" s="256"/>
    </row>
    <row r="347" spans="21:22" x14ac:dyDescent="0.15">
      <c r="U347" s="256"/>
      <c r="V347" s="256"/>
    </row>
    <row r="348" spans="21:22" x14ac:dyDescent="0.15">
      <c r="U348" s="256"/>
      <c r="V348" s="256"/>
    </row>
    <row r="349" spans="21:22" x14ac:dyDescent="0.15">
      <c r="U349" s="256"/>
      <c r="V349" s="256"/>
    </row>
    <row r="350" spans="21:22" x14ac:dyDescent="0.15">
      <c r="U350" s="256"/>
      <c r="V350" s="256"/>
    </row>
    <row r="351" spans="21:22" x14ac:dyDescent="0.15">
      <c r="U351" s="256"/>
      <c r="V351" s="256"/>
    </row>
    <row r="352" spans="21:22" x14ac:dyDescent="0.15">
      <c r="U352" s="256"/>
      <c r="V352" s="256"/>
    </row>
    <row r="353" spans="21:22" x14ac:dyDescent="0.15">
      <c r="U353" s="256"/>
      <c r="V353" s="256"/>
    </row>
    <row r="354" spans="21:22" x14ac:dyDescent="0.15">
      <c r="U354" s="256"/>
      <c r="V354" s="256"/>
    </row>
    <row r="355" spans="21:22" x14ac:dyDescent="0.15">
      <c r="U355" s="256"/>
      <c r="V355" s="256"/>
    </row>
    <row r="356" spans="21:22" x14ac:dyDescent="0.15">
      <c r="U356" s="256"/>
      <c r="V356" s="256"/>
    </row>
    <row r="357" spans="21:22" x14ac:dyDescent="0.15">
      <c r="U357" s="256"/>
      <c r="V357" s="256"/>
    </row>
    <row r="358" spans="21:22" x14ac:dyDescent="0.15">
      <c r="U358" s="256"/>
      <c r="V358" s="256"/>
    </row>
    <row r="359" spans="21:22" x14ac:dyDescent="0.15">
      <c r="U359" s="256"/>
      <c r="V359" s="256"/>
    </row>
    <row r="360" spans="21:22" x14ac:dyDescent="0.15">
      <c r="U360" s="256"/>
      <c r="V360" s="256"/>
    </row>
    <row r="361" spans="21:22" x14ac:dyDescent="0.15">
      <c r="U361" s="256"/>
      <c r="V361" s="256"/>
    </row>
    <row r="362" spans="21:22" x14ac:dyDescent="0.15">
      <c r="U362" s="256"/>
      <c r="V362" s="256"/>
    </row>
    <row r="363" spans="21:22" x14ac:dyDescent="0.15">
      <c r="U363" s="256"/>
      <c r="V363" s="256"/>
    </row>
    <row r="364" spans="21:22" x14ac:dyDescent="0.15">
      <c r="U364" s="256"/>
      <c r="V364" s="256"/>
    </row>
    <row r="365" spans="21:22" x14ac:dyDescent="0.15">
      <c r="U365" s="256"/>
      <c r="V365" s="256"/>
    </row>
    <row r="366" spans="21:22" x14ac:dyDescent="0.15">
      <c r="U366" s="256"/>
      <c r="V366" s="256"/>
    </row>
    <row r="367" spans="21:22" x14ac:dyDescent="0.15">
      <c r="U367" s="256"/>
      <c r="V367" s="256"/>
    </row>
    <row r="368" spans="21:22" x14ac:dyDescent="0.15">
      <c r="U368" s="256"/>
      <c r="V368" s="256"/>
    </row>
    <row r="369" spans="21:22" x14ac:dyDescent="0.15">
      <c r="U369" s="256"/>
      <c r="V369" s="256"/>
    </row>
    <row r="370" spans="21:22" x14ac:dyDescent="0.15">
      <c r="U370" s="256"/>
      <c r="V370" s="256"/>
    </row>
    <row r="371" spans="21:22" x14ac:dyDescent="0.15">
      <c r="U371" s="256"/>
      <c r="V371" s="256"/>
    </row>
    <row r="372" spans="21:22" x14ac:dyDescent="0.15">
      <c r="U372" s="256"/>
      <c r="V372" s="256"/>
    </row>
    <row r="373" spans="21:22" x14ac:dyDescent="0.15">
      <c r="U373" s="256"/>
      <c r="V373" s="256"/>
    </row>
    <row r="374" spans="21:22" x14ac:dyDescent="0.15">
      <c r="U374" s="256"/>
      <c r="V374" s="256"/>
    </row>
    <row r="375" spans="21:22" x14ac:dyDescent="0.15">
      <c r="U375" s="256"/>
      <c r="V375" s="256"/>
    </row>
    <row r="376" spans="21:22" x14ac:dyDescent="0.15">
      <c r="U376" s="256"/>
      <c r="V376" s="256"/>
    </row>
    <row r="377" spans="21:22" x14ac:dyDescent="0.15">
      <c r="U377" s="256"/>
      <c r="V377" s="256"/>
    </row>
    <row r="378" spans="21:22" x14ac:dyDescent="0.15">
      <c r="U378" s="256"/>
      <c r="V378" s="256"/>
    </row>
    <row r="379" spans="21:22" x14ac:dyDescent="0.15">
      <c r="U379" s="256"/>
      <c r="V379" s="256"/>
    </row>
    <row r="380" spans="21:22" x14ac:dyDescent="0.15">
      <c r="U380" s="256"/>
      <c r="V380" s="256"/>
    </row>
    <row r="381" spans="21:22" x14ac:dyDescent="0.15">
      <c r="U381" s="256"/>
      <c r="V381" s="256"/>
    </row>
    <row r="382" spans="21:22" x14ac:dyDescent="0.15">
      <c r="U382" s="256"/>
      <c r="V382" s="256"/>
    </row>
    <row r="383" spans="21:22" x14ac:dyDescent="0.15">
      <c r="U383" s="256"/>
      <c r="V383" s="256"/>
    </row>
    <row r="384" spans="21:22" x14ac:dyDescent="0.15">
      <c r="U384" s="256"/>
      <c r="V384" s="256"/>
    </row>
    <row r="385" spans="21:22" x14ac:dyDescent="0.15">
      <c r="U385" s="256"/>
      <c r="V385" s="256"/>
    </row>
    <row r="386" spans="21:22" x14ac:dyDescent="0.15">
      <c r="U386" s="256"/>
      <c r="V386" s="256"/>
    </row>
    <row r="387" spans="21:22" x14ac:dyDescent="0.15">
      <c r="U387" s="256"/>
      <c r="V387" s="256"/>
    </row>
    <row r="388" spans="21:22" x14ac:dyDescent="0.15">
      <c r="U388" s="256"/>
      <c r="V388" s="256"/>
    </row>
    <row r="389" spans="21:22" x14ac:dyDescent="0.15">
      <c r="U389" s="256"/>
      <c r="V389" s="256"/>
    </row>
    <row r="390" spans="21:22" x14ac:dyDescent="0.15">
      <c r="U390" s="256"/>
      <c r="V390" s="256"/>
    </row>
    <row r="391" spans="21:22" x14ac:dyDescent="0.15">
      <c r="U391" s="256"/>
      <c r="V391" s="256"/>
    </row>
    <row r="392" spans="21:22" x14ac:dyDescent="0.15">
      <c r="U392" s="256"/>
      <c r="V392" s="256"/>
    </row>
    <row r="393" spans="21:22" x14ac:dyDescent="0.15">
      <c r="U393" s="256"/>
      <c r="V393" s="256"/>
    </row>
    <row r="394" spans="21:22" x14ac:dyDescent="0.15">
      <c r="U394" s="256"/>
      <c r="V394" s="256"/>
    </row>
    <row r="395" spans="21:22" x14ac:dyDescent="0.15">
      <c r="U395" s="256"/>
      <c r="V395" s="256"/>
    </row>
    <row r="396" spans="21:22" x14ac:dyDescent="0.15">
      <c r="U396" s="256"/>
      <c r="V396" s="256"/>
    </row>
    <row r="397" spans="21:22" x14ac:dyDescent="0.15">
      <c r="U397" s="256"/>
      <c r="V397" s="256"/>
    </row>
    <row r="398" spans="21:22" x14ac:dyDescent="0.15">
      <c r="U398" s="256"/>
      <c r="V398" s="256"/>
    </row>
    <row r="399" spans="21:22" x14ac:dyDescent="0.15">
      <c r="U399" s="256"/>
      <c r="V399" s="256"/>
    </row>
    <row r="400" spans="21:22" x14ac:dyDescent="0.15">
      <c r="U400" s="256"/>
      <c r="V400" s="256"/>
    </row>
    <row r="401" spans="21:22" x14ac:dyDescent="0.15">
      <c r="U401" s="256"/>
      <c r="V401" s="256"/>
    </row>
    <row r="402" spans="21:22" x14ac:dyDescent="0.15">
      <c r="U402" s="256"/>
      <c r="V402" s="256"/>
    </row>
    <row r="403" spans="21:22" x14ac:dyDescent="0.15">
      <c r="U403" s="256"/>
      <c r="V403" s="256"/>
    </row>
    <row r="404" spans="21:22" x14ac:dyDescent="0.15">
      <c r="U404" s="256"/>
      <c r="V404" s="256"/>
    </row>
    <row r="405" spans="21:22" x14ac:dyDescent="0.15">
      <c r="U405" s="256"/>
      <c r="V405" s="256"/>
    </row>
    <row r="406" spans="21:22" x14ac:dyDescent="0.15">
      <c r="U406" s="256"/>
      <c r="V406" s="256"/>
    </row>
    <row r="407" spans="21:22" x14ac:dyDescent="0.15">
      <c r="U407" s="256"/>
      <c r="V407" s="256"/>
    </row>
    <row r="408" spans="21:22" x14ac:dyDescent="0.15">
      <c r="U408" s="256"/>
      <c r="V408" s="256"/>
    </row>
    <row r="409" spans="21:22" x14ac:dyDescent="0.15">
      <c r="U409" s="256"/>
      <c r="V409" s="256"/>
    </row>
    <row r="410" spans="21:22" x14ac:dyDescent="0.15">
      <c r="U410" s="256"/>
      <c r="V410" s="256"/>
    </row>
    <row r="411" spans="21:22" x14ac:dyDescent="0.15">
      <c r="U411" s="256"/>
      <c r="V411" s="256"/>
    </row>
    <row r="412" spans="21:22" x14ac:dyDescent="0.15">
      <c r="U412" s="256"/>
      <c r="V412" s="256"/>
    </row>
    <row r="413" spans="21:22" x14ac:dyDescent="0.15">
      <c r="U413" s="256"/>
      <c r="V413" s="256"/>
    </row>
    <row r="414" spans="21:22" x14ac:dyDescent="0.15">
      <c r="U414" s="256"/>
      <c r="V414" s="256"/>
    </row>
    <row r="415" spans="21:22" x14ac:dyDescent="0.15">
      <c r="U415" s="256"/>
      <c r="V415" s="256"/>
    </row>
    <row r="416" spans="21:22" x14ac:dyDescent="0.15">
      <c r="U416" s="256"/>
      <c r="V416" s="256"/>
    </row>
    <row r="417" spans="21:22" x14ac:dyDescent="0.15">
      <c r="U417" s="256"/>
      <c r="V417" s="256"/>
    </row>
    <row r="418" spans="21:22" x14ac:dyDescent="0.15">
      <c r="U418" s="256"/>
      <c r="V418" s="256"/>
    </row>
    <row r="419" spans="21:22" x14ac:dyDescent="0.15">
      <c r="U419" s="256"/>
      <c r="V419" s="256"/>
    </row>
    <row r="420" spans="21:22" x14ac:dyDescent="0.15">
      <c r="U420" s="256"/>
      <c r="V420" s="256"/>
    </row>
    <row r="421" spans="21:22" x14ac:dyDescent="0.15">
      <c r="U421" s="256"/>
      <c r="V421" s="256"/>
    </row>
    <row r="422" spans="21:22" x14ac:dyDescent="0.15">
      <c r="U422" s="256"/>
      <c r="V422" s="256"/>
    </row>
    <row r="423" spans="21:22" x14ac:dyDescent="0.15">
      <c r="U423" s="256"/>
      <c r="V423" s="256"/>
    </row>
    <row r="424" spans="21:22" x14ac:dyDescent="0.15">
      <c r="U424" s="256"/>
      <c r="V424" s="256"/>
    </row>
    <row r="425" spans="21:22" x14ac:dyDescent="0.15">
      <c r="U425" s="256"/>
      <c r="V425" s="256"/>
    </row>
    <row r="426" spans="21:22" x14ac:dyDescent="0.15">
      <c r="U426" s="256"/>
      <c r="V426" s="256"/>
    </row>
    <row r="427" spans="21:22" x14ac:dyDescent="0.15">
      <c r="U427" s="256"/>
      <c r="V427" s="256"/>
    </row>
    <row r="428" spans="21:22" x14ac:dyDescent="0.15">
      <c r="U428" s="256"/>
      <c r="V428" s="256"/>
    </row>
    <row r="429" spans="21:22" x14ac:dyDescent="0.15">
      <c r="U429" s="256"/>
      <c r="V429" s="256"/>
    </row>
    <row r="430" spans="21:22" x14ac:dyDescent="0.15">
      <c r="U430" s="256"/>
      <c r="V430" s="256"/>
    </row>
    <row r="431" spans="21:22" x14ac:dyDescent="0.15">
      <c r="U431" s="256"/>
      <c r="V431" s="256"/>
    </row>
    <row r="432" spans="21:22" x14ac:dyDescent="0.15">
      <c r="U432" s="256"/>
      <c r="V432" s="256"/>
    </row>
    <row r="433" spans="21:22" x14ac:dyDescent="0.15">
      <c r="U433" s="256"/>
      <c r="V433" s="256"/>
    </row>
    <row r="434" spans="21:22" x14ac:dyDescent="0.15">
      <c r="U434" s="256"/>
      <c r="V434" s="256"/>
    </row>
    <row r="435" spans="21:22" x14ac:dyDescent="0.15">
      <c r="U435" s="256"/>
      <c r="V435" s="256"/>
    </row>
    <row r="436" spans="21:22" x14ac:dyDescent="0.15">
      <c r="U436" s="256"/>
      <c r="V436" s="256"/>
    </row>
    <row r="437" spans="21:22" x14ac:dyDescent="0.15">
      <c r="U437" s="256"/>
      <c r="V437" s="256"/>
    </row>
    <row r="438" spans="21:22" x14ac:dyDescent="0.15">
      <c r="U438" s="256"/>
      <c r="V438" s="256"/>
    </row>
    <row r="439" spans="21:22" x14ac:dyDescent="0.15">
      <c r="U439" s="256"/>
      <c r="V439" s="256"/>
    </row>
    <row r="440" spans="21:22" x14ac:dyDescent="0.15">
      <c r="U440" s="256"/>
      <c r="V440" s="256"/>
    </row>
    <row r="441" spans="21:22" x14ac:dyDescent="0.15">
      <c r="U441" s="256"/>
      <c r="V441" s="256"/>
    </row>
    <row r="442" spans="21:22" x14ac:dyDescent="0.15">
      <c r="U442" s="256"/>
      <c r="V442" s="256"/>
    </row>
    <row r="443" spans="21:22" x14ac:dyDescent="0.15">
      <c r="U443" s="256"/>
      <c r="V443" s="256"/>
    </row>
    <row r="444" spans="21:22" x14ac:dyDescent="0.15">
      <c r="U444" s="256"/>
      <c r="V444" s="256"/>
    </row>
    <row r="445" spans="21:22" x14ac:dyDescent="0.15">
      <c r="U445" s="256"/>
      <c r="V445" s="256"/>
    </row>
    <row r="446" spans="21:22" x14ac:dyDescent="0.15">
      <c r="U446" s="256"/>
      <c r="V446" s="256"/>
    </row>
    <row r="447" spans="21:22" x14ac:dyDescent="0.15">
      <c r="U447" s="256"/>
      <c r="V447" s="256"/>
    </row>
    <row r="448" spans="21:22" x14ac:dyDescent="0.15">
      <c r="U448" s="256"/>
      <c r="V448" s="256"/>
    </row>
    <row r="449" spans="21:22" x14ac:dyDescent="0.15">
      <c r="U449" s="256"/>
      <c r="V449" s="256"/>
    </row>
    <row r="450" spans="21:22" x14ac:dyDescent="0.15">
      <c r="U450" s="256"/>
      <c r="V450" s="256"/>
    </row>
    <row r="451" spans="21:22" x14ac:dyDescent="0.15">
      <c r="U451" s="256"/>
      <c r="V451" s="256"/>
    </row>
    <row r="452" spans="21:22" x14ac:dyDescent="0.15">
      <c r="U452" s="256"/>
      <c r="V452" s="256"/>
    </row>
    <row r="453" spans="21:22" x14ac:dyDescent="0.15">
      <c r="U453" s="256"/>
      <c r="V453" s="256"/>
    </row>
    <row r="454" spans="21:22" x14ac:dyDescent="0.15">
      <c r="U454" s="256"/>
      <c r="V454" s="256"/>
    </row>
    <row r="455" spans="21:22" x14ac:dyDescent="0.15">
      <c r="U455" s="256"/>
      <c r="V455" s="256"/>
    </row>
    <row r="456" spans="21:22" x14ac:dyDescent="0.15">
      <c r="U456" s="256"/>
      <c r="V456" s="256"/>
    </row>
    <row r="457" spans="21:22" x14ac:dyDescent="0.15">
      <c r="U457" s="256"/>
      <c r="V457" s="256"/>
    </row>
    <row r="458" spans="21:22" x14ac:dyDescent="0.15">
      <c r="U458" s="256"/>
      <c r="V458" s="256"/>
    </row>
    <row r="459" spans="21:22" x14ac:dyDescent="0.15">
      <c r="U459" s="256"/>
      <c r="V459" s="256"/>
    </row>
    <row r="460" spans="21:22" x14ac:dyDescent="0.15">
      <c r="U460" s="256"/>
      <c r="V460" s="256"/>
    </row>
    <row r="461" spans="21:22" x14ac:dyDescent="0.15">
      <c r="U461" s="256"/>
      <c r="V461" s="256"/>
    </row>
    <row r="462" spans="21:22" x14ac:dyDescent="0.15">
      <c r="U462" s="256"/>
      <c r="V462" s="256"/>
    </row>
    <row r="463" spans="21:22" x14ac:dyDescent="0.15">
      <c r="U463" s="256"/>
      <c r="V463" s="256"/>
    </row>
    <row r="464" spans="21:22" x14ac:dyDescent="0.15">
      <c r="U464" s="256"/>
      <c r="V464" s="256"/>
    </row>
    <row r="465" spans="21:22" x14ac:dyDescent="0.15">
      <c r="U465" s="256"/>
      <c r="V465" s="256"/>
    </row>
    <row r="466" spans="21:22" x14ac:dyDescent="0.15">
      <c r="U466" s="256"/>
      <c r="V466" s="256"/>
    </row>
    <row r="467" spans="21:22" x14ac:dyDescent="0.15">
      <c r="U467" s="256"/>
      <c r="V467" s="256"/>
    </row>
    <row r="468" spans="21:22" x14ac:dyDescent="0.15">
      <c r="U468" s="256"/>
      <c r="V468" s="256"/>
    </row>
    <row r="469" spans="21:22" x14ac:dyDescent="0.15">
      <c r="U469" s="256"/>
      <c r="V469" s="256"/>
    </row>
    <row r="470" spans="21:22" x14ac:dyDescent="0.15">
      <c r="U470" s="256"/>
      <c r="V470" s="256"/>
    </row>
    <row r="471" spans="21:22" x14ac:dyDescent="0.15">
      <c r="U471" s="256"/>
      <c r="V471" s="256"/>
    </row>
    <row r="472" spans="21:22" x14ac:dyDescent="0.15">
      <c r="U472" s="256"/>
      <c r="V472" s="256"/>
    </row>
    <row r="473" spans="21:22" x14ac:dyDescent="0.15">
      <c r="U473" s="256"/>
      <c r="V473" s="256"/>
    </row>
    <row r="474" spans="21:22" x14ac:dyDescent="0.15">
      <c r="U474" s="256"/>
      <c r="V474" s="256"/>
    </row>
    <row r="475" spans="21:22" x14ac:dyDescent="0.15">
      <c r="U475" s="256"/>
      <c r="V475" s="256"/>
    </row>
    <row r="476" spans="21:22" x14ac:dyDescent="0.15">
      <c r="U476" s="256"/>
      <c r="V476" s="256"/>
    </row>
    <row r="477" spans="21:22" x14ac:dyDescent="0.15">
      <c r="U477" s="256"/>
      <c r="V477" s="256"/>
    </row>
    <row r="478" spans="21:22" x14ac:dyDescent="0.15">
      <c r="U478" s="256"/>
      <c r="V478" s="256"/>
    </row>
    <row r="479" spans="21:22" x14ac:dyDescent="0.15">
      <c r="U479" s="256"/>
      <c r="V479" s="256"/>
    </row>
    <row r="480" spans="21:22" x14ac:dyDescent="0.15">
      <c r="U480" s="256"/>
      <c r="V480" s="256"/>
    </row>
    <row r="481" spans="21:22" x14ac:dyDescent="0.15">
      <c r="U481" s="256"/>
      <c r="V481" s="256"/>
    </row>
    <row r="482" spans="21:22" x14ac:dyDescent="0.15">
      <c r="U482" s="256"/>
      <c r="V482" s="256"/>
    </row>
    <row r="483" spans="21:22" x14ac:dyDescent="0.15">
      <c r="U483" s="256"/>
      <c r="V483" s="256"/>
    </row>
    <row r="484" spans="21:22" x14ac:dyDescent="0.15">
      <c r="U484" s="256"/>
      <c r="V484" s="256"/>
    </row>
  </sheetData>
  <sheetProtection algorithmName="SHA-512" hashValue="SCY2+YvPAAIMQ5Rda7/JldHn1u5t2tzBbCEs9G3EU/lPS1da9rezqM7VW7PBMl+r0M4WZEuXsYqtPcrziVmwOQ==" saltValue="NwjUftkzplwDBqvqsVi6fg==" spinCount="100000" sheet="1" objects="1" scenarios="1"/>
  <mergeCells count="289">
    <mergeCell ref="N1:P3"/>
    <mergeCell ref="AD196:AD197"/>
    <mergeCell ref="AD203:AD204"/>
    <mergeCell ref="AD210:AD211"/>
    <mergeCell ref="AD219:AD220"/>
    <mergeCell ref="AD226:AD227"/>
    <mergeCell ref="AD233:AD234"/>
    <mergeCell ref="AD241:AD242"/>
    <mergeCell ref="AD127:AD128"/>
    <mergeCell ref="AD134:AD135"/>
    <mergeCell ref="AD141:AD142"/>
    <mergeCell ref="AD148:AD149"/>
    <mergeCell ref="AD155:AD156"/>
    <mergeCell ref="AD164:AD165"/>
    <mergeCell ref="AD171:AD172"/>
    <mergeCell ref="AD178:AD179"/>
    <mergeCell ref="AD186:AD187"/>
    <mergeCell ref="AD65:AD66"/>
    <mergeCell ref="AD72:AD73"/>
    <mergeCell ref="AD81:AD82"/>
    <mergeCell ref="AD88:AD89"/>
    <mergeCell ref="AD95:AD96"/>
    <mergeCell ref="AD103:AD104"/>
    <mergeCell ref="AD113:AD114"/>
    <mergeCell ref="AD120:AD121"/>
    <mergeCell ref="AD5:AD6"/>
    <mergeCell ref="AD12:AD13"/>
    <mergeCell ref="AD19:AD20"/>
    <mergeCell ref="AD27:AD28"/>
    <mergeCell ref="AD37:AD38"/>
    <mergeCell ref="AD44:AD45"/>
    <mergeCell ref="AD51:AD52"/>
    <mergeCell ref="AD58:AD59"/>
    <mergeCell ref="I241:P241"/>
    <mergeCell ref="Q241:Q242"/>
    <mergeCell ref="R241:U241"/>
    <mergeCell ref="I5:P5"/>
    <mergeCell ref="Q5:Q6"/>
    <mergeCell ref="R5:U5"/>
    <mergeCell ref="V5:W6"/>
    <mergeCell ref="I37:P37"/>
    <mergeCell ref="Q37:Q38"/>
    <mergeCell ref="R37:U37"/>
    <mergeCell ref="I44:P44"/>
    <mergeCell ref="Q44:Q45"/>
    <mergeCell ref="I12:P12"/>
    <mergeCell ref="Q12:Q13"/>
    <mergeCell ref="R12:U12"/>
    <mergeCell ref="I19:P19"/>
    <mergeCell ref="Q19:Q20"/>
    <mergeCell ref="R19:U19"/>
    <mergeCell ref="I27:P27"/>
    <mergeCell ref="Q27:Q28"/>
    <mergeCell ref="R27:U27"/>
    <mergeCell ref="I81:P81"/>
    <mergeCell ref="Q81:Q82"/>
    <mergeCell ref="R81:U81"/>
    <mergeCell ref="Q113:Q114"/>
    <mergeCell ref="R113:U113"/>
    <mergeCell ref="I120:P120"/>
    <mergeCell ref="Q120:Q121"/>
    <mergeCell ref="R120:U120"/>
    <mergeCell ref="I103:P103"/>
    <mergeCell ref="Q103:Q104"/>
    <mergeCell ref="R103:U103"/>
    <mergeCell ref="I95:P95"/>
    <mergeCell ref="Q95:Q96"/>
    <mergeCell ref="I51:P51"/>
    <mergeCell ref="Q51:Q52"/>
    <mergeCell ref="R51:U51"/>
    <mergeCell ref="I58:P58"/>
    <mergeCell ref="Q58:Q59"/>
    <mergeCell ref="I219:P219"/>
    <mergeCell ref="Q219:Q220"/>
    <mergeCell ref="R219:U219"/>
    <mergeCell ref="I178:P178"/>
    <mergeCell ref="Q178:Q179"/>
    <mergeCell ref="I164:P164"/>
    <mergeCell ref="Q164:Q165"/>
    <mergeCell ref="R164:U164"/>
    <mergeCell ref="I171:P171"/>
    <mergeCell ref="Q134:Q135"/>
    <mergeCell ref="R58:U58"/>
    <mergeCell ref="Q171:Q172"/>
    <mergeCell ref="I88:P88"/>
    <mergeCell ref="Q88:Q89"/>
    <mergeCell ref="R88:U88"/>
    <mergeCell ref="I65:P65"/>
    <mergeCell ref="Q65:Q66"/>
    <mergeCell ref="R65:U65"/>
    <mergeCell ref="I155:P155"/>
    <mergeCell ref="I72:P72"/>
    <mergeCell ref="Q72:Q73"/>
    <mergeCell ref="R72:U72"/>
    <mergeCell ref="I127:P127"/>
    <mergeCell ref="Q127:Q128"/>
    <mergeCell ref="R127:U127"/>
    <mergeCell ref="I134:P134"/>
    <mergeCell ref="V148:W149"/>
    <mergeCell ref="I226:P226"/>
    <mergeCell ref="Q226:Q227"/>
    <mergeCell ref="I196:P196"/>
    <mergeCell ref="Q196:Q197"/>
    <mergeCell ref="R196:U196"/>
    <mergeCell ref="I203:P203"/>
    <mergeCell ref="Q203:Q204"/>
    <mergeCell ref="I186:P186"/>
    <mergeCell ref="Q186:Q187"/>
    <mergeCell ref="R186:U186"/>
    <mergeCell ref="V155:W156"/>
    <mergeCell ref="V141:W142"/>
    <mergeCell ref="Q155:Q156"/>
    <mergeCell ref="R155:U155"/>
    <mergeCell ref="R95:U95"/>
    <mergeCell ref="I113:P113"/>
    <mergeCell ref="I210:P210"/>
    <mergeCell ref="Q210:Q211"/>
    <mergeCell ref="R210:U210"/>
    <mergeCell ref="R134:U134"/>
    <mergeCell ref="I141:P141"/>
    <mergeCell ref="Q141:Q142"/>
    <mergeCell ref="R141:U141"/>
    <mergeCell ref="I148:P148"/>
    <mergeCell ref="Q148:Q149"/>
    <mergeCell ref="R148:U148"/>
    <mergeCell ref="V103:W104"/>
    <mergeCell ref="V113:W114"/>
    <mergeCell ref="V127:W128"/>
    <mergeCell ref="V27:W28"/>
    <mergeCell ref="V12:W13"/>
    <mergeCell ref="V19:W20"/>
    <mergeCell ref="V37:W38"/>
    <mergeCell ref="V51:W52"/>
    <mergeCell ref="V65:W66"/>
    <mergeCell ref="V241:W242"/>
    <mergeCell ref="V171:W172"/>
    <mergeCell ref="V178:W179"/>
    <mergeCell ref="V203:W204"/>
    <mergeCell ref="V226:W227"/>
    <mergeCell ref="V233:W234"/>
    <mergeCell ref="V164:W165"/>
    <mergeCell ref="V186:W187"/>
    <mergeCell ref="V196:W197"/>
    <mergeCell ref="V210:W211"/>
    <mergeCell ref="V219:W220"/>
    <mergeCell ref="AB127:AC127"/>
    <mergeCell ref="AB134:AC134"/>
    <mergeCell ref="AB148:AC148"/>
    <mergeCell ref="AB155:AC155"/>
    <mergeCell ref="AB164:AC164"/>
    <mergeCell ref="AB171:AC171"/>
    <mergeCell ref="AB178:AC178"/>
    <mergeCell ref="X5:X6"/>
    <mergeCell ref="I233:P233"/>
    <mergeCell ref="Q233:Q234"/>
    <mergeCell ref="R233:U233"/>
    <mergeCell ref="R44:U44"/>
    <mergeCell ref="R226:U226"/>
    <mergeCell ref="R178:U178"/>
    <mergeCell ref="R203:U203"/>
    <mergeCell ref="R171:U171"/>
    <mergeCell ref="V44:W45"/>
    <mergeCell ref="V58:W59"/>
    <mergeCell ref="V72:W73"/>
    <mergeCell ref="V88:W89"/>
    <mergeCell ref="V95:W96"/>
    <mergeCell ref="V120:W121"/>
    <mergeCell ref="V134:W135"/>
    <mergeCell ref="V81:W82"/>
    <mergeCell ref="AB241:AC241"/>
    <mergeCell ref="AB186:AC186"/>
    <mergeCell ref="AB196:AC196"/>
    <mergeCell ref="AB203:AC203"/>
    <mergeCell ref="AB210:AC210"/>
    <mergeCell ref="AB219:AC219"/>
    <mergeCell ref="AB226:AC226"/>
    <mergeCell ref="AB233:AC233"/>
    <mergeCell ref="AB5:AC5"/>
    <mergeCell ref="AB12:AC12"/>
    <mergeCell ref="AB19:AC19"/>
    <mergeCell ref="AB27:AC27"/>
    <mergeCell ref="AB37:AC37"/>
    <mergeCell ref="AB44:AC44"/>
    <mergeCell ref="AB51:AC51"/>
    <mergeCell ref="AB58:AC58"/>
    <mergeCell ref="AB65:AC65"/>
    <mergeCell ref="AB72:AC72"/>
    <mergeCell ref="AB81:AC81"/>
    <mergeCell ref="AB88:AC88"/>
    <mergeCell ref="AB95:AC95"/>
    <mergeCell ref="AB103:AC103"/>
    <mergeCell ref="AB113:AC113"/>
    <mergeCell ref="AB120:AC120"/>
    <mergeCell ref="AA5:AA6"/>
    <mergeCell ref="Y5:Z5"/>
    <mergeCell ref="Y12:Z12"/>
    <mergeCell ref="Y19:Z19"/>
    <mergeCell ref="Y27:Z27"/>
    <mergeCell ref="Y37:Z37"/>
    <mergeCell ref="Y44:Z44"/>
    <mergeCell ref="Y51:Z51"/>
    <mergeCell ref="Y58:Z58"/>
    <mergeCell ref="Y65:Z65"/>
    <mergeCell ref="Y72:Z72"/>
    <mergeCell ref="Y81:Z81"/>
    <mergeCell ref="Y88:Z88"/>
    <mergeCell ref="Y95:Z95"/>
    <mergeCell ref="Y103:Z103"/>
    <mergeCell ref="Y113:Z113"/>
    <mergeCell ref="Y120:Z120"/>
    <mergeCell ref="Y127:Z127"/>
    <mergeCell ref="X51:X52"/>
    <mergeCell ref="AA51:AA52"/>
    <mergeCell ref="X58:X59"/>
    <mergeCell ref="AA58:AA59"/>
    <mergeCell ref="X65:X66"/>
    <mergeCell ref="AA65:AA66"/>
    <mergeCell ref="X72:X73"/>
    <mergeCell ref="AA72:AA73"/>
    <mergeCell ref="Y134:Z134"/>
    <mergeCell ref="X81:X82"/>
    <mergeCell ref="AA81:AA82"/>
    <mergeCell ref="X88:X89"/>
    <mergeCell ref="AA88:AA89"/>
    <mergeCell ref="X95:X96"/>
    <mergeCell ref="AA95:AA96"/>
    <mergeCell ref="X103:X104"/>
    <mergeCell ref="AA103:AA104"/>
    <mergeCell ref="X113:X114"/>
    <mergeCell ref="AA113:AA114"/>
    <mergeCell ref="X120:X121"/>
    <mergeCell ref="AA120:AA121"/>
    <mergeCell ref="X127:X128"/>
    <mergeCell ref="AA127:AA128"/>
    <mergeCell ref="X134:X135"/>
    <mergeCell ref="X12:X13"/>
    <mergeCell ref="AA12:AA13"/>
    <mergeCell ref="X19:X20"/>
    <mergeCell ref="AA19:AA20"/>
    <mergeCell ref="X27:X28"/>
    <mergeCell ref="AA27:AA28"/>
    <mergeCell ref="X37:X38"/>
    <mergeCell ref="AA37:AA38"/>
    <mergeCell ref="X44:X45"/>
    <mergeCell ref="AA44:AA45"/>
    <mergeCell ref="AA134:AA135"/>
    <mergeCell ref="X141:X142"/>
    <mergeCell ref="AA141:AA142"/>
    <mergeCell ref="X148:X149"/>
    <mergeCell ref="AA148:AA149"/>
    <mergeCell ref="X155:X156"/>
    <mergeCell ref="AA155:AA156"/>
    <mergeCell ref="X164:X165"/>
    <mergeCell ref="AA164:AA165"/>
    <mergeCell ref="Y141:Z141"/>
    <mergeCell ref="X171:X172"/>
    <mergeCell ref="AA171:AA172"/>
    <mergeCell ref="Y148:Z148"/>
    <mergeCell ref="Y155:Z155"/>
    <mergeCell ref="Y164:Z164"/>
    <mergeCell ref="Y171:Z171"/>
    <mergeCell ref="AB141:AC141"/>
    <mergeCell ref="X219:X220"/>
    <mergeCell ref="AA219:AA220"/>
    <mergeCell ref="Y178:Z178"/>
    <mergeCell ref="Y186:Z186"/>
    <mergeCell ref="Y196:Z196"/>
    <mergeCell ref="X226:X227"/>
    <mergeCell ref="AA226:AA227"/>
    <mergeCell ref="X233:X234"/>
    <mergeCell ref="AA233:AA234"/>
    <mergeCell ref="X241:X242"/>
    <mergeCell ref="AA241:AA242"/>
    <mergeCell ref="X178:X179"/>
    <mergeCell ref="AA178:AA179"/>
    <mergeCell ref="X186:X187"/>
    <mergeCell ref="AA186:AA187"/>
    <mergeCell ref="X196:X197"/>
    <mergeCell ref="AA196:AA197"/>
    <mergeCell ref="X203:X204"/>
    <mergeCell ref="AA203:AA204"/>
    <mergeCell ref="X210:X211"/>
    <mergeCell ref="AA210:AA211"/>
    <mergeCell ref="Y203:Z203"/>
    <mergeCell ref="Y210:Z210"/>
    <mergeCell ref="Y219:Z219"/>
    <mergeCell ref="Y226:Z226"/>
    <mergeCell ref="Y233:Z233"/>
    <mergeCell ref="Y241:Z241"/>
  </mergeCells>
  <phoneticPr fontId="1"/>
  <conditionalFormatting sqref="V1:V1048576">
    <cfRule type="containsText" dxfId="68" priority="53" operator="containsText" text="－">
      <formula>NOT(ISERROR(SEARCH("－",V1)))</formula>
    </cfRule>
    <cfRule type="containsText" dxfId="67" priority="555" operator="containsText" text="↓↓↑↓">
      <formula>NOT(ISERROR(SEARCH("↓↓↑↓",V1)))</formula>
    </cfRule>
    <cfRule type="containsText" dxfId="66" priority="557" operator="containsText" text="↓↑↓↓">
      <formula>NOT(ISERROR(SEARCH("↓↑↓↓",V1)))</formula>
    </cfRule>
    <cfRule type="containsText" dxfId="65" priority="558" operator="containsText" text="↑↓↑↑">
      <formula>NOT(ISERROR(SEARCH("↑↓↑↑",V1)))</formula>
    </cfRule>
    <cfRule type="containsText" dxfId="64" priority="559" operator="containsText" text="↑↑↓↑">
      <formula>NOT(ISERROR(SEARCH("↑↑↓↑",V1)))</formula>
    </cfRule>
  </conditionalFormatting>
  <conditionalFormatting sqref="L1:P5 L122:P127 L7:P12 L14:P19 L21:P27 L29:P37 L39:P44 L46:P51 L53:P58 L60:P65 L67:P72 L74:P81 L83:P88 L90:P95 L97:P103 L105:P113 L115:P119 L129:P134 L136:P141 L143:P148 L150:P155 L157:P164 L166:P171 L173:P178 L180:P186 L188:P196 L198:P203 L205:P210 L212:P219 L221:P226 L228:P233 L235:P241 L243:P1048576">
    <cfRule type="containsText" dxfId="63" priority="456" operator="containsText" text="×">
      <formula>NOT(ISERROR(SEARCH("×",L1)))</formula>
    </cfRule>
  </conditionalFormatting>
  <conditionalFormatting sqref="Y1:Z1048576 AB1:AC1048576">
    <cfRule type="containsText" dxfId="62" priority="55" operator="containsText" text="判定外">
      <formula>NOT(ISERROR(SEARCH("判定外",Y1)))</formula>
    </cfRule>
    <cfRule type="containsText" dxfId="61" priority="56" operator="containsText" text="×">
      <formula>NOT(ISERROR(SEARCH("×",Y1)))</formula>
    </cfRule>
    <cfRule type="containsText" dxfId="60" priority="57" operator="containsText" text="減少">
      <formula>NOT(ISERROR(SEARCH("減少",Y1)))</formula>
    </cfRule>
    <cfRule type="containsText" dxfId="59" priority="58" operator="containsText" text="増加">
      <formula>NOT(ISERROR(SEARCH("増加",Y1)))</formula>
    </cfRule>
  </conditionalFormatting>
  <conditionalFormatting sqref="I1:I119 I122:I1048576">
    <cfRule type="cellIs" dxfId="58" priority="54" operator="between">
      <formula>1E-26</formula>
      <formula>0.05</formula>
    </cfRule>
  </conditionalFormatting>
  <conditionalFormatting sqref="X1:X1048576 AA1:AA1048576">
    <cfRule type="containsText" dxfId="57" priority="448" operator="containsText" text="－">
      <formula>NOT(ISERROR(SEARCH("－",X1)))</formula>
    </cfRule>
    <cfRule type="containsText" dxfId="56" priority="449" operator="containsText" text="↓">
      <formula>NOT(ISERROR(SEARCH("↓",X1)))</formula>
    </cfRule>
    <cfRule type="containsText" dxfId="55" priority="450" operator="containsText" text="↑">
      <formula>NOT(ISERROR(SEARCH("↑",X1)))</formula>
    </cfRule>
  </conditionalFormatting>
  <conditionalFormatting sqref="Q2:Q1048576">
    <cfRule type="containsText" dxfId="54" priority="454" operator="containsText" text="同程度">
      <formula>NOT(ISERROR(SEARCH("同程度",Q2)))</formula>
    </cfRule>
    <cfRule type="containsText" dxfId="53" priority="455" operator="containsText" text="―">
      <formula>NOT(ISERROR(SEARCH("―",Q2)))</formula>
    </cfRule>
  </conditionalFormatting>
  <conditionalFormatting sqref="R2:U1048576">
    <cfRule type="containsText" dxfId="52" priority="451" operator="containsText" text="－">
      <formula>NOT(ISERROR(SEARCH("－",R2)))</formula>
    </cfRule>
    <cfRule type="containsText" dxfId="51" priority="452" operator="containsText" text="↓">
      <formula>NOT(ISERROR(SEARCH("↓",R2)))</formula>
    </cfRule>
    <cfRule type="containsText" dxfId="50" priority="453" operator="containsText" text="↑">
      <formula>NOT(ISERROR(SEARCH("↑",R2)))</formula>
    </cfRule>
  </conditionalFormatting>
  <conditionalFormatting sqref="L120:P120">
    <cfRule type="containsText" dxfId="49" priority="51" operator="containsText" text="×">
      <formula>NOT(ISERROR(SEARCH("×",L120)))</formula>
    </cfRule>
  </conditionalFormatting>
  <conditionalFormatting sqref="I120:I121">
    <cfRule type="cellIs" dxfId="48" priority="50" operator="between">
      <formula>1E-26</formula>
      <formula>0.05</formula>
    </cfRule>
  </conditionalFormatting>
  <conditionalFormatting sqref="L6:P6">
    <cfRule type="containsText" dxfId="47" priority="49" operator="containsText" text="×">
      <formula>NOT(ISERROR(SEARCH("×",L6)))</formula>
    </cfRule>
  </conditionalFormatting>
  <conditionalFormatting sqref="L242:P242">
    <cfRule type="containsText" dxfId="46" priority="1" operator="containsText" text="×">
      <formula>NOT(ISERROR(SEARCH("×",L242)))</formula>
    </cfRule>
  </conditionalFormatting>
  <conditionalFormatting sqref="D204:H204">
    <cfRule type="containsText" dxfId="45" priority="44" operator="containsText" text="×">
      <formula>NOT(ISERROR(SEARCH("×",D204)))</formula>
    </cfRule>
  </conditionalFormatting>
  <conditionalFormatting sqref="D114:H114">
    <cfRule type="containsText" dxfId="44" priority="47" operator="containsText" text="×">
      <formula>NOT(ISERROR(SEARCH("×",D114)))</formula>
    </cfRule>
  </conditionalFormatting>
  <conditionalFormatting sqref="D156:H156">
    <cfRule type="containsText" dxfId="43" priority="46" operator="containsText" text="×">
      <formula>NOT(ISERROR(SEARCH("×",D156)))</formula>
    </cfRule>
  </conditionalFormatting>
  <conditionalFormatting sqref="D197:H197">
    <cfRule type="containsText" dxfId="42" priority="45" operator="containsText" text="×">
      <formula>NOT(ISERROR(SEARCH("×",D197)))</formula>
    </cfRule>
  </conditionalFormatting>
  <conditionalFormatting sqref="D211:H211">
    <cfRule type="containsText" dxfId="41" priority="43" operator="containsText" text="×">
      <formula>NOT(ISERROR(SEARCH("×",D211)))</formula>
    </cfRule>
  </conditionalFormatting>
  <conditionalFormatting sqref="D38:H38">
    <cfRule type="containsText" dxfId="40" priority="42" operator="containsText" text="×">
      <formula>NOT(ISERROR(SEARCH("×",D38)))</formula>
    </cfRule>
  </conditionalFormatting>
  <conditionalFormatting sqref="D45:H45">
    <cfRule type="containsText" dxfId="39" priority="41" operator="containsText" text="×">
      <formula>NOT(ISERROR(SEARCH("×",D45)))</formula>
    </cfRule>
  </conditionalFormatting>
  <conditionalFormatting sqref="D52:H52">
    <cfRule type="containsText" dxfId="38" priority="40" operator="containsText" text="×">
      <formula>NOT(ISERROR(SEARCH("×",D52)))</formula>
    </cfRule>
  </conditionalFormatting>
  <conditionalFormatting sqref="D59:H59">
    <cfRule type="containsText" dxfId="37" priority="39" operator="containsText" text="×">
      <formula>NOT(ISERROR(SEARCH("×",D59)))</formula>
    </cfRule>
  </conditionalFormatting>
  <conditionalFormatting sqref="D66:H66">
    <cfRule type="containsText" dxfId="36" priority="38" operator="containsText" text="×">
      <formula>NOT(ISERROR(SEARCH("×",D66)))</formula>
    </cfRule>
  </conditionalFormatting>
  <conditionalFormatting sqref="D73:H73">
    <cfRule type="containsText" dxfId="35" priority="37" operator="containsText" text="×">
      <formula>NOT(ISERROR(SEARCH("×",D73)))</formula>
    </cfRule>
  </conditionalFormatting>
  <conditionalFormatting sqref="D121:H121">
    <cfRule type="containsText" dxfId="34" priority="36" operator="containsText" text="×">
      <formula>NOT(ISERROR(SEARCH("×",D121)))</formula>
    </cfRule>
  </conditionalFormatting>
  <conditionalFormatting sqref="D128:H128">
    <cfRule type="containsText" dxfId="33" priority="35" operator="containsText" text="×">
      <formula>NOT(ISERROR(SEARCH("×",D128)))</formula>
    </cfRule>
  </conditionalFormatting>
  <conditionalFormatting sqref="D135:H135">
    <cfRule type="containsText" dxfId="32" priority="34" operator="containsText" text="×">
      <formula>NOT(ISERROR(SEARCH("×",D135)))</formula>
    </cfRule>
  </conditionalFormatting>
  <conditionalFormatting sqref="D142:H142">
    <cfRule type="containsText" dxfId="31" priority="33" operator="containsText" text="×">
      <formula>NOT(ISERROR(SEARCH("×",D142)))</formula>
    </cfRule>
  </conditionalFormatting>
  <conditionalFormatting sqref="D149:H149">
    <cfRule type="containsText" dxfId="30" priority="32" operator="containsText" text="×">
      <formula>NOT(ISERROR(SEARCH("×",D149)))</formula>
    </cfRule>
  </conditionalFormatting>
  <conditionalFormatting sqref="L13:P13">
    <cfRule type="containsText" dxfId="29" priority="31" operator="containsText" text="×">
      <formula>NOT(ISERROR(SEARCH("×",L13)))</formula>
    </cfRule>
  </conditionalFormatting>
  <conditionalFormatting sqref="L20:P20">
    <cfRule type="containsText" dxfId="28" priority="30" operator="containsText" text="×">
      <formula>NOT(ISERROR(SEARCH("×",L20)))</formula>
    </cfRule>
  </conditionalFormatting>
  <conditionalFormatting sqref="L28:P28">
    <cfRule type="containsText" dxfId="27" priority="29" operator="containsText" text="×">
      <formula>NOT(ISERROR(SEARCH("×",L28)))</formula>
    </cfRule>
  </conditionalFormatting>
  <conditionalFormatting sqref="L38:P38">
    <cfRule type="containsText" dxfId="26" priority="28" operator="containsText" text="×">
      <formula>NOT(ISERROR(SEARCH("×",L38)))</formula>
    </cfRule>
  </conditionalFormatting>
  <conditionalFormatting sqref="L45:P45">
    <cfRule type="containsText" dxfId="25" priority="27" operator="containsText" text="×">
      <formula>NOT(ISERROR(SEARCH("×",L45)))</formula>
    </cfRule>
  </conditionalFormatting>
  <conditionalFormatting sqref="L52:P52">
    <cfRule type="containsText" dxfId="24" priority="26" operator="containsText" text="×">
      <formula>NOT(ISERROR(SEARCH("×",L52)))</formula>
    </cfRule>
  </conditionalFormatting>
  <conditionalFormatting sqref="L59:P59">
    <cfRule type="containsText" dxfId="23" priority="25" operator="containsText" text="×">
      <formula>NOT(ISERROR(SEARCH("×",L59)))</formula>
    </cfRule>
  </conditionalFormatting>
  <conditionalFormatting sqref="L66:P66">
    <cfRule type="containsText" dxfId="22" priority="24" operator="containsText" text="×">
      <formula>NOT(ISERROR(SEARCH("×",L66)))</formula>
    </cfRule>
  </conditionalFormatting>
  <conditionalFormatting sqref="L73:P73">
    <cfRule type="containsText" dxfId="21" priority="23" operator="containsText" text="×">
      <formula>NOT(ISERROR(SEARCH("×",L73)))</formula>
    </cfRule>
  </conditionalFormatting>
  <conditionalFormatting sqref="L82:P82">
    <cfRule type="containsText" dxfId="20" priority="22" operator="containsText" text="×">
      <formula>NOT(ISERROR(SEARCH("×",L82)))</formula>
    </cfRule>
  </conditionalFormatting>
  <conditionalFormatting sqref="L89:P89">
    <cfRule type="containsText" dxfId="19" priority="21" operator="containsText" text="×">
      <formula>NOT(ISERROR(SEARCH("×",L89)))</formula>
    </cfRule>
  </conditionalFormatting>
  <conditionalFormatting sqref="L96:P96">
    <cfRule type="containsText" dxfId="18" priority="20" operator="containsText" text="×">
      <formula>NOT(ISERROR(SEARCH("×",L96)))</formula>
    </cfRule>
  </conditionalFormatting>
  <conditionalFormatting sqref="L104:P104">
    <cfRule type="containsText" dxfId="17" priority="19" operator="containsText" text="×">
      <formula>NOT(ISERROR(SEARCH("×",L104)))</formula>
    </cfRule>
  </conditionalFormatting>
  <conditionalFormatting sqref="L114:P114">
    <cfRule type="containsText" dxfId="16" priority="18" operator="containsText" text="×">
      <formula>NOT(ISERROR(SEARCH("×",L114)))</formula>
    </cfRule>
  </conditionalFormatting>
  <conditionalFormatting sqref="L121:P121">
    <cfRule type="containsText" dxfId="15" priority="17" operator="containsText" text="×">
      <formula>NOT(ISERROR(SEARCH("×",L121)))</formula>
    </cfRule>
  </conditionalFormatting>
  <conditionalFormatting sqref="L128:P128">
    <cfRule type="containsText" dxfId="14" priority="16" operator="containsText" text="×">
      <formula>NOT(ISERROR(SEARCH("×",L128)))</formula>
    </cfRule>
  </conditionalFormatting>
  <conditionalFormatting sqref="L135:P135">
    <cfRule type="containsText" dxfId="13" priority="15" operator="containsText" text="×">
      <formula>NOT(ISERROR(SEARCH("×",L135)))</formula>
    </cfRule>
  </conditionalFormatting>
  <conditionalFormatting sqref="L142:P142">
    <cfRule type="containsText" dxfId="12" priority="14" operator="containsText" text="×">
      <formula>NOT(ISERROR(SEARCH("×",L142)))</formula>
    </cfRule>
  </conditionalFormatting>
  <conditionalFormatting sqref="L149:P149">
    <cfRule type="containsText" dxfId="11" priority="13" operator="containsText" text="×">
      <formula>NOT(ISERROR(SEARCH("×",L149)))</formula>
    </cfRule>
  </conditionalFormatting>
  <conditionalFormatting sqref="L156:P156">
    <cfRule type="containsText" dxfId="10" priority="12" operator="containsText" text="×">
      <formula>NOT(ISERROR(SEARCH("×",L156)))</formula>
    </cfRule>
  </conditionalFormatting>
  <conditionalFormatting sqref="L165:P165">
    <cfRule type="containsText" dxfId="9" priority="11" operator="containsText" text="×">
      <formula>NOT(ISERROR(SEARCH("×",L165)))</formula>
    </cfRule>
  </conditionalFormatting>
  <conditionalFormatting sqref="L172:P172">
    <cfRule type="containsText" dxfId="8" priority="10" operator="containsText" text="×">
      <formula>NOT(ISERROR(SEARCH("×",L172)))</formula>
    </cfRule>
  </conditionalFormatting>
  <conditionalFormatting sqref="L179:P179">
    <cfRule type="containsText" dxfId="7" priority="9" operator="containsText" text="×">
      <formula>NOT(ISERROR(SEARCH("×",L179)))</formula>
    </cfRule>
  </conditionalFormatting>
  <conditionalFormatting sqref="L187:P187">
    <cfRule type="containsText" dxfId="6" priority="8" operator="containsText" text="×">
      <formula>NOT(ISERROR(SEARCH("×",L187)))</formula>
    </cfRule>
  </conditionalFormatting>
  <conditionalFormatting sqref="L197:P197">
    <cfRule type="containsText" dxfId="5" priority="7" operator="containsText" text="×">
      <formula>NOT(ISERROR(SEARCH("×",L197)))</formula>
    </cfRule>
  </conditionalFormatting>
  <conditionalFormatting sqref="L204:P204">
    <cfRule type="containsText" dxfId="4" priority="6" operator="containsText" text="×">
      <formula>NOT(ISERROR(SEARCH("×",L204)))</formula>
    </cfRule>
  </conditionalFormatting>
  <conditionalFormatting sqref="L211:P211">
    <cfRule type="containsText" dxfId="3" priority="5" operator="containsText" text="×">
      <formula>NOT(ISERROR(SEARCH("×",L211)))</formula>
    </cfRule>
  </conditionalFormatting>
  <conditionalFormatting sqref="L220:P220">
    <cfRule type="containsText" dxfId="2" priority="4" operator="containsText" text="×">
      <formula>NOT(ISERROR(SEARCH("×",L220)))</formula>
    </cfRule>
  </conditionalFormatting>
  <conditionalFormatting sqref="L227:P227">
    <cfRule type="containsText" dxfId="1" priority="3" operator="containsText" text="×">
      <formula>NOT(ISERROR(SEARCH("×",L227)))</formula>
    </cfRule>
  </conditionalFormatting>
  <conditionalFormatting sqref="L234:P234">
    <cfRule type="containsText" dxfId="0" priority="2" operator="containsText" text="×">
      <formula>NOT(ISERROR(SEARCH("×",L234)))</formula>
    </cfRule>
  </conditionalFormatting>
  <dataValidations count="1">
    <dataValidation type="list" allowBlank="1" showInputMessage="1" showErrorMessage="1" sqref="AD48:AD49 AD69:AD70 AD230:AD231 AD223:AD224 AD214:AD215 AD207:AD208 AD200:AD201 AD190:AD191 AD182:AD183 AD175:AD176 AD168:AD169 AD159:AD160 AD152:AD153 AD145:AD146 AD138:AD139 AD131:AD132 AD124:AD125 AD117:AD118 AD107:AD108 AD99:AD100 AD92:AD93 AD85:AD86 AD76:AD77 AD245:AD246 AD62:AD63 AD55:AD56 AD41:AD42 AD31:AD32 AD237:AD238 AD9:AD10 AD16:AD17 AD23:AD24" xr:uid="{00000000-0002-0000-0C00-000000000000}">
      <formula1>$AI$2:$AI$9</formula1>
    </dataValidation>
  </dataValidations>
  <hyperlinks>
    <hyperlink ref="C1" location="目次!A1" display="目次に戻る" xr:uid="{00000000-0004-0000-0C00-000000000000}"/>
  </hyperlinks>
  <pageMargins left="0.51181102362204722" right="0.51181102362204722" top="0.74803149606299213" bottom="0.74803149606299213" header="0.31496062992125984" footer="0.31496062992125984"/>
  <pageSetup paperSize="9" scale="61" fitToHeight="0" orientation="landscape" r:id="rId1"/>
  <headerFooter>
    <oddFooter xml:space="preserve">&amp;R&amp;6出典：大学改革支援・学位授与機構「大学基本情報」（https://portal.niad.ac.jp/ptrt/table.html）を加工して作成
</oddFooter>
  </headerFooter>
  <rowBreaks count="4" manualBreakCount="4">
    <brk id="57" min="1" max="31" man="1"/>
    <brk id="111" min="1" max="31" man="1"/>
    <brk id="162" min="1" max="31" man="1"/>
    <brk id="217" min="1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FFFF00"/>
  </sheetPr>
  <dimension ref="A1:M14"/>
  <sheetViews>
    <sheetView showOutlineSymbols="0" showWhiteSpace="0" workbookViewId="0">
      <selection activeCell="A2" sqref="A2"/>
    </sheetView>
  </sheetViews>
  <sheetFormatPr defaultRowHeight="13.5" x14ac:dyDescent="0.15"/>
  <cols>
    <col min="1" max="1" width="4.75" style="4" customWidth="1"/>
    <col min="2" max="11" width="10.875" style="259" customWidth="1"/>
    <col min="12" max="13" width="10.875" customWidth="1"/>
  </cols>
  <sheetData>
    <row r="1" spans="1:13" ht="25.5" customHeight="1" thickBot="1" x14ac:dyDescent="0.2">
      <c r="A1" s="355" t="s">
        <v>265</v>
      </c>
      <c r="B1" s="356"/>
      <c r="C1" s="357"/>
    </row>
    <row r="2" spans="1:13" x14ac:dyDescent="0.15">
      <c r="A2" s="258"/>
    </row>
    <row r="3" spans="1:13" x14ac:dyDescent="0.15">
      <c r="A3"/>
      <c r="B3" s="354" t="s">
        <v>4</v>
      </c>
      <c r="C3" s="354"/>
      <c r="D3" s="354" t="s">
        <v>5</v>
      </c>
      <c r="E3" s="354"/>
      <c r="F3" s="354" t="s">
        <v>6</v>
      </c>
      <c r="G3" s="354"/>
      <c r="H3" s="354" t="s">
        <v>7</v>
      </c>
      <c r="I3" s="354"/>
      <c r="J3" s="354" t="s">
        <v>8</v>
      </c>
      <c r="K3" s="354"/>
      <c r="L3" s="354" t="s">
        <v>9</v>
      </c>
      <c r="M3" s="354"/>
    </row>
    <row r="4" spans="1:13" x14ac:dyDescent="0.15">
      <c r="A4"/>
      <c r="B4" s="260" t="s">
        <v>459</v>
      </c>
      <c r="C4" s="260" t="s">
        <v>460</v>
      </c>
      <c r="D4" s="260" t="s">
        <v>459</v>
      </c>
      <c r="E4" s="260" t="s">
        <v>460</v>
      </c>
      <c r="F4" s="260" t="s">
        <v>459</v>
      </c>
      <c r="G4" s="260" t="s">
        <v>460</v>
      </c>
      <c r="H4" s="260" t="s">
        <v>459</v>
      </c>
      <c r="I4" s="260" t="s">
        <v>460</v>
      </c>
      <c r="J4" s="260" t="s">
        <v>459</v>
      </c>
      <c r="K4" s="260" t="s">
        <v>460</v>
      </c>
      <c r="L4" s="260" t="s">
        <v>459</v>
      </c>
      <c r="M4" s="260" t="s">
        <v>460</v>
      </c>
    </row>
    <row r="5" spans="1:13" x14ac:dyDescent="0.15">
      <c r="A5" s="1" t="s">
        <v>12</v>
      </c>
      <c r="B5" s="278">
        <v>546</v>
      </c>
      <c r="C5" s="278">
        <v>527</v>
      </c>
      <c r="D5" s="278">
        <v>205</v>
      </c>
      <c r="E5" s="278">
        <v>214</v>
      </c>
      <c r="F5" s="278">
        <v>617</v>
      </c>
      <c r="G5" s="278">
        <v>201</v>
      </c>
      <c r="H5" s="278">
        <v>331</v>
      </c>
      <c r="I5" s="278">
        <v>471</v>
      </c>
      <c r="J5" s="278">
        <v>552</v>
      </c>
      <c r="K5" s="278">
        <v>371</v>
      </c>
      <c r="L5" s="278">
        <v>97</v>
      </c>
      <c r="M5" s="278">
        <v>92</v>
      </c>
    </row>
    <row r="6" spans="1:13" x14ac:dyDescent="0.15">
      <c r="A6" s="1" t="s">
        <v>197</v>
      </c>
      <c r="B6" s="278">
        <v>488</v>
      </c>
      <c r="C6" s="278">
        <v>479</v>
      </c>
      <c r="D6" s="278">
        <v>161</v>
      </c>
      <c r="E6" s="278">
        <v>179</v>
      </c>
      <c r="F6" s="278">
        <v>625</v>
      </c>
      <c r="G6" s="278">
        <v>233</v>
      </c>
      <c r="H6" s="278">
        <v>406</v>
      </c>
      <c r="I6" s="278">
        <v>466</v>
      </c>
      <c r="J6" s="278">
        <v>473</v>
      </c>
      <c r="K6" s="278">
        <v>276</v>
      </c>
      <c r="L6" s="278">
        <v>118</v>
      </c>
      <c r="M6" s="278">
        <v>86</v>
      </c>
    </row>
    <row r="7" spans="1:13" x14ac:dyDescent="0.15">
      <c r="A7" s="1" t="s">
        <v>198</v>
      </c>
      <c r="B7" s="278">
        <v>562</v>
      </c>
      <c r="C7" s="278">
        <v>509</v>
      </c>
      <c r="D7" s="278">
        <v>133</v>
      </c>
      <c r="E7" s="278">
        <v>161</v>
      </c>
      <c r="F7" s="278">
        <v>477</v>
      </c>
      <c r="G7" s="278">
        <v>136</v>
      </c>
      <c r="H7" s="278">
        <v>345</v>
      </c>
      <c r="I7" s="278">
        <v>554</v>
      </c>
      <c r="J7" s="278">
        <v>431</v>
      </c>
      <c r="K7" s="278">
        <v>276</v>
      </c>
      <c r="L7" s="278">
        <v>107</v>
      </c>
      <c r="M7" s="278">
        <v>78</v>
      </c>
    </row>
    <row r="8" spans="1:13" x14ac:dyDescent="0.15">
      <c r="A8" s="1" t="s">
        <v>319</v>
      </c>
      <c r="B8" s="278">
        <v>487</v>
      </c>
      <c r="C8" s="278">
        <v>446</v>
      </c>
      <c r="D8" s="278">
        <v>143</v>
      </c>
      <c r="E8" s="278">
        <v>135</v>
      </c>
      <c r="F8" s="278">
        <v>770</v>
      </c>
      <c r="G8" s="278">
        <v>247</v>
      </c>
      <c r="H8" s="278">
        <v>281</v>
      </c>
      <c r="I8" s="278">
        <v>386</v>
      </c>
      <c r="J8" s="278">
        <v>520</v>
      </c>
      <c r="K8" s="278">
        <v>303</v>
      </c>
      <c r="L8" s="278">
        <v>91</v>
      </c>
      <c r="M8" s="278">
        <v>65</v>
      </c>
    </row>
    <row r="9" spans="1:13" x14ac:dyDescent="0.15">
      <c r="A9" s="1" t="s">
        <v>516</v>
      </c>
      <c r="B9" s="278">
        <v>359</v>
      </c>
      <c r="C9" s="278">
        <v>356</v>
      </c>
      <c r="D9" s="278">
        <v>131</v>
      </c>
      <c r="E9" s="278">
        <v>129</v>
      </c>
      <c r="F9" s="278">
        <v>446</v>
      </c>
      <c r="G9" s="278">
        <v>164</v>
      </c>
      <c r="H9" s="278">
        <v>363</v>
      </c>
      <c r="I9" s="278">
        <v>405</v>
      </c>
      <c r="J9" s="278">
        <v>365</v>
      </c>
      <c r="K9" s="278">
        <v>255</v>
      </c>
      <c r="L9" s="278">
        <v>72</v>
      </c>
      <c r="M9" s="278">
        <v>61</v>
      </c>
    </row>
    <row r="10" spans="1:13" x14ac:dyDescent="0.15">
      <c r="A10" s="1" t="s">
        <v>529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1"/>
      <c r="M10" s="1"/>
    </row>
    <row r="11" spans="1:13" x14ac:dyDescent="0.15">
      <c r="A11" s="1" t="s">
        <v>530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1"/>
      <c r="M11" s="1"/>
    </row>
    <row r="12" spans="1:13" x14ac:dyDescent="0.15">
      <c r="A12" s="1" t="s">
        <v>531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1"/>
      <c r="M12" s="1"/>
    </row>
    <row r="13" spans="1:13" x14ac:dyDescent="0.15">
      <c r="A13" s="1" t="s">
        <v>532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1"/>
      <c r="M13" s="1"/>
    </row>
    <row r="14" spans="1:13" x14ac:dyDescent="0.15">
      <c r="A14" s="1" t="s">
        <v>533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1"/>
      <c r="M14" s="1"/>
    </row>
  </sheetData>
  <mergeCells count="7">
    <mergeCell ref="L3:M3"/>
    <mergeCell ref="A1:C1"/>
    <mergeCell ref="B3:C3"/>
    <mergeCell ref="D3:E3"/>
    <mergeCell ref="F3:G3"/>
    <mergeCell ref="H3:I3"/>
    <mergeCell ref="J3:K3"/>
  </mergeCells>
  <phoneticPr fontId="1"/>
  <hyperlinks>
    <hyperlink ref="A1" location="目次!A1" display="目次に戻る" xr:uid="{00000000-0004-0000-0E00-000000000000}"/>
  </hyperlinks>
  <pageMargins left="0.51181102362204722" right="0.51181102362204722" top="0.74803149606299213" bottom="0.74803149606299213" header="0.31496062992125984" footer="0.31496062992125984"/>
  <pageSetup paperSize="9" scale="70" orientation="portrait" r:id="rId1"/>
  <headerFooter>
    <oddFooter xml:space="preserve">&amp;R&amp;6出典：大学改革支援・学位授与機構「大学基本情報」（https://portal.niad.ac.jp/ptrt/table.html）を加工して作成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FFFF00"/>
  </sheetPr>
  <dimension ref="A1:W14"/>
  <sheetViews>
    <sheetView showOutlineSymbols="0" showWhiteSpace="0" workbookViewId="0">
      <selection activeCell="K11" sqref="K11"/>
    </sheetView>
  </sheetViews>
  <sheetFormatPr defaultRowHeight="13.5" x14ac:dyDescent="0.15"/>
  <cols>
    <col min="1" max="1" width="5.75" style="4" customWidth="1"/>
    <col min="2" max="11" width="6.875" style="259" customWidth="1"/>
  </cols>
  <sheetData>
    <row r="1" spans="1:23" ht="28.5" customHeight="1" thickBot="1" x14ac:dyDescent="0.2">
      <c r="A1" s="355" t="s">
        <v>265</v>
      </c>
      <c r="B1" s="356"/>
      <c r="C1" s="357"/>
    </row>
    <row r="3" spans="1:23" ht="28.5" customHeight="1" x14ac:dyDescent="0.15">
      <c r="A3" s="279"/>
      <c r="B3" s="358" t="s">
        <v>518</v>
      </c>
      <c r="C3" s="359"/>
      <c r="D3" s="358" t="s">
        <v>519</v>
      </c>
      <c r="E3" s="359"/>
      <c r="F3" s="358" t="s">
        <v>520</v>
      </c>
      <c r="G3" s="359"/>
      <c r="H3" s="358" t="s">
        <v>521</v>
      </c>
      <c r="I3" s="359"/>
      <c r="J3" s="358" t="s">
        <v>522</v>
      </c>
      <c r="K3" s="359"/>
      <c r="L3" s="358" t="s">
        <v>523</v>
      </c>
      <c r="M3" s="359"/>
      <c r="N3" s="358" t="s">
        <v>524</v>
      </c>
      <c r="O3" s="359"/>
      <c r="P3" s="358" t="s">
        <v>525</v>
      </c>
      <c r="Q3" s="359"/>
      <c r="R3" s="358" t="s">
        <v>526</v>
      </c>
      <c r="S3" s="359"/>
      <c r="T3" s="358" t="s">
        <v>527</v>
      </c>
      <c r="U3" s="359"/>
      <c r="V3" s="358" t="s">
        <v>528</v>
      </c>
      <c r="W3" s="359"/>
    </row>
    <row r="4" spans="1:23" x14ac:dyDescent="0.15">
      <c r="A4"/>
      <c r="B4" s="260" t="s">
        <v>459</v>
      </c>
      <c r="C4" s="260" t="s">
        <v>460</v>
      </c>
      <c r="D4" s="260" t="s">
        <v>459</v>
      </c>
      <c r="E4" s="260" t="s">
        <v>460</v>
      </c>
      <c r="F4" s="260" t="s">
        <v>459</v>
      </c>
      <c r="G4" s="260" t="s">
        <v>460</v>
      </c>
      <c r="H4" s="260" t="s">
        <v>459</v>
      </c>
      <c r="I4" s="260" t="s">
        <v>460</v>
      </c>
      <c r="J4" s="260" t="s">
        <v>459</v>
      </c>
      <c r="K4" s="260" t="s">
        <v>460</v>
      </c>
      <c r="L4" s="260" t="s">
        <v>459</v>
      </c>
      <c r="M4" s="260" t="s">
        <v>460</v>
      </c>
      <c r="N4" s="260" t="s">
        <v>459</v>
      </c>
      <c r="O4" s="260" t="s">
        <v>460</v>
      </c>
      <c r="P4" s="260" t="s">
        <v>459</v>
      </c>
      <c r="Q4" s="260" t="s">
        <v>460</v>
      </c>
      <c r="R4" s="260" t="s">
        <v>459</v>
      </c>
      <c r="S4" s="260" t="s">
        <v>460</v>
      </c>
      <c r="T4" s="260" t="s">
        <v>459</v>
      </c>
      <c r="U4" s="260" t="s">
        <v>460</v>
      </c>
      <c r="V4" s="260" t="s">
        <v>459</v>
      </c>
      <c r="W4" s="260" t="s">
        <v>460</v>
      </c>
    </row>
    <row r="5" spans="1:23" x14ac:dyDescent="0.15">
      <c r="A5" s="1" t="s">
        <v>12</v>
      </c>
      <c r="B5" s="278">
        <v>4</v>
      </c>
      <c r="C5" s="278">
        <v>6</v>
      </c>
      <c r="D5" s="278">
        <v>5</v>
      </c>
      <c r="E5" s="278">
        <v>2</v>
      </c>
      <c r="F5" s="278">
        <v>50</v>
      </c>
      <c r="G5" s="278">
        <v>17</v>
      </c>
      <c r="H5" s="278">
        <v>10</v>
      </c>
      <c r="I5" s="278">
        <v>2</v>
      </c>
      <c r="J5" s="278">
        <v>1</v>
      </c>
      <c r="K5" s="278">
        <v>15</v>
      </c>
      <c r="L5" s="278">
        <v>28</v>
      </c>
      <c r="M5" s="278">
        <v>12</v>
      </c>
      <c r="N5" s="278">
        <v>0</v>
      </c>
      <c r="O5" s="278">
        <v>0</v>
      </c>
      <c r="P5" s="278">
        <v>9</v>
      </c>
      <c r="Q5" s="278">
        <v>1</v>
      </c>
      <c r="R5" s="278">
        <v>15</v>
      </c>
      <c r="S5" s="278">
        <v>10</v>
      </c>
      <c r="T5" s="278">
        <v>3</v>
      </c>
      <c r="U5" s="278">
        <v>0</v>
      </c>
      <c r="V5" s="278">
        <v>5</v>
      </c>
      <c r="W5" s="278">
        <v>6</v>
      </c>
    </row>
    <row r="6" spans="1:23" x14ac:dyDescent="0.15">
      <c r="A6" s="1" t="s">
        <v>197</v>
      </c>
      <c r="B6" s="278">
        <v>9</v>
      </c>
      <c r="C6" s="278">
        <v>6</v>
      </c>
      <c r="D6" s="278">
        <v>7</v>
      </c>
      <c r="E6" s="278">
        <v>3</v>
      </c>
      <c r="F6" s="278">
        <v>55</v>
      </c>
      <c r="G6" s="278">
        <v>13</v>
      </c>
      <c r="H6" s="278">
        <v>9</v>
      </c>
      <c r="I6" s="278">
        <v>4</v>
      </c>
      <c r="J6" s="278">
        <v>0</v>
      </c>
      <c r="K6" s="278">
        <v>14</v>
      </c>
      <c r="L6" s="278">
        <v>21</v>
      </c>
      <c r="M6" s="278">
        <v>15</v>
      </c>
      <c r="N6" s="278">
        <v>2</v>
      </c>
      <c r="O6" s="278">
        <v>1</v>
      </c>
      <c r="P6" s="278">
        <v>2</v>
      </c>
      <c r="Q6" s="278">
        <v>1</v>
      </c>
      <c r="R6" s="278">
        <v>13</v>
      </c>
      <c r="S6" s="278">
        <v>7</v>
      </c>
      <c r="T6" s="278">
        <v>1</v>
      </c>
      <c r="U6" s="278">
        <v>0</v>
      </c>
      <c r="V6" s="278">
        <v>7</v>
      </c>
      <c r="W6" s="278">
        <v>8</v>
      </c>
    </row>
    <row r="7" spans="1:23" x14ac:dyDescent="0.15">
      <c r="A7" s="1" t="s">
        <v>198</v>
      </c>
      <c r="B7" s="278">
        <v>4</v>
      </c>
      <c r="C7" s="278">
        <v>6</v>
      </c>
      <c r="D7" s="278">
        <v>6</v>
      </c>
      <c r="E7" s="278">
        <v>11</v>
      </c>
      <c r="F7" s="278">
        <v>57</v>
      </c>
      <c r="G7" s="278">
        <v>14</v>
      </c>
      <c r="H7" s="278">
        <v>10</v>
      </c>
      <c r="I7" s="278">
        <v>5</v>
      </c>
      <c r="J7" s="278">
        <v>0</v>
      </c>
      <c r="K7" s="278">
        <v>10</v>
      </c>
      <c r="L7" s="278">
        <v>40</v>
      </c>
      <c r="M7" s="278">
        <v>12</v>
      </c>
      <c r="N7" s="278">
        <v>3</v>
      </c>
      <c r="O7" s="278">
        <v>1</v>
      </c>
      <c r="P7" s="278">
        <v>1</v>
      </c>
      <c r="Q7" s="278">
        <v>0</v>
      </c>
      <c r="R7" s="278">
        <v>15</v>
      </c>
      <c r="S7" s="278">
        <v>5</v>
      </c>
      <c r="T7" s="278">
        <v>2</v>
      </c>
      <c r="U7" s="278">
        <v>4</v>
      </c>
      <c r="V7" s="278">
        <v>7</v>
      </c>
      <c r="W7" s="278">
        <v>6</v>
      </c>
    </row>
    <row r="8" spans="1:23" x14ac:dyDescent="0.15">
      <c r="A8" s="1" t="s">
        <v>319</v>
      </c>
      <c r="B8" s="278">
        <v>12</v>
      </c>
      <c r="C8" s="278">
        <v>9</v>
      </c>
      <c r="D8" s="278">
        <v>0</v>
      </c>
      <c r="E8" s="278">
        <v>0</v>
      </c>
      <c r="F8" s="278">
        <v>67</v>
      </c>
      <c r="G8" s="278">
        <v>28</v>
      </c>
      <c r="H8" s="278">
        <v>11</v>
      </c>
      <c r="I8" s="278">
        <v>6</v>
      </c>
      <c r="J8" s="278">
        <v>0</v>
      </c>
      <c r="K8" s="278">
        <v>13</v>
      </c>
      <c r="L8" s="278">
        <v>45</v>
      </c>
      <c r="M8" s="278">
        <v>14</v>
      </c>
      <c r="N8" s="278">
        <v>1</v>
      </c>
      <c r="O8" s="278">
        <v>1</v>
      </c>
      <c r="P8" s="278">
        <v>7</v>
      </c>
      <c r="Q8" s="278">
        <v>1</v>
      </c>
      <c r="R8" s="278">
        <v>18</v>
      </c>
      <c r="S8" s="278">
        <v>6</v>
      </c>
      <c r="T8" s="278">
        <v>0</v>
      </c>
      <c r="U8" s="278">
        <v>1</v>
      </c>
      <c r="V8" s="278">
        <v>8</v>
      </c>
      <c r="W8" s="278">
        <v>6</v>
      </c>
    </row>
    <row r="9" spans="1:23" x14ac:dyDescent="0.15">
      <c r="A9" s="1" t="s">
        <v>516</v>
      </c>
      <c r="B9" s="278">
        <v>14</v>
      </c>
      <c r="C9" s="278">
        <v>4</v>
      </c>
      <c r="D9" s="278">
        <v>0</v>
      </c>
      <c r="E9" s="278">
        <v>0</v>
      </c>
      <c r="F9" s="278">
        <v>65</v>
      </c>
      <c r="G9" s="278">
        <v>15</v>
      </c>
      <c r="H9" s="278">
        <v>3</v>
      </c>
      <c r="I9" s="278">
        <v>2</v>
      </c>
      <c r="J9" s="278">
        <v>0</v>
      </c>
      <c r="K9" s="278">
        <v>18</v>
      </c>
      <c r="L9" s="278">
        <v>48</v>
      </c>
      <c r="M9" s="278">
        <v>19</v>
      </c>
      <c r="N9" s="278">
        <v>3</v>
      </c>
      <c r="O9" s="278">
        <v>1</v>
      </c>
      <c r="P9" s="278">
        <v>3</v>
      </c>
      <c r="Q9" s="278">
        <v>1</v>
      </c>
      <c r="R9" s="278">
        <v>11</v>
      </c>
      <c r="S9" s="278">
        <v>5</v>
      </c>
      <c r="T9" s="278">
        <v>1</v>
      </c>
      <c r="U9" s="278">
        <v>0</v>
      </c>
      <c r="V9" s="278">
        <v>5</v>
      </c>
      <c r="W9" s="278">
        <v>6</v>
      </c>
    </row>
    <row r="10" spans="1:23" x14ac:dyDescent="0.15">
      <c r="A10" s="1" t="s">
        <v>529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15">
      <c r="A11" s="1" t="s">
        <v>530</v>
      </c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15">
      <c r="A12" s="1" t="s">
        <v>531</v>
      </c>
      <c r="B12" s="260"/>
      <c r="C12" s="260"/>
      <c r="D12" s="260"/>
      <c r="E12" s="260"/>
      <c r="F12" s="260"/>
      <c r="G12" s="260"/>
      <c r="H12" s="260"/>
      <c r="I12" s="260"/>
      <c r="J12" s="260"/>
      <c r="K12" s="26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15">
      <c r="A13" s="1" t="s">
        <v>532</v>
      </c>
      <c r="B13" s="260"/>
      <c r="C13" s="260"/>
      <c r="D13" s="260"/>
      <c r="E13" s="260"/>
      <c r="F13" s="260"/>
      <c r="G13" s="260"/>
      <c r="H13" s="260"/>
      <c r="I13" s="260"/>
      <c r="J13" s="260"/>
      <c r="K13" s="26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15">
      <c r="A14" s="1" t="s">
        <v>533</v>
      </c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</sheetData>
  <mergeCells count="12">
    <mergeCell ref="V3:W3"/>
    <mergeCell ref="A1:C1"/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</mergeCells>
  <phoneticPr fontId="1"/>
  <hyperlinks>
    <hyperlink ref="A1" location="目次!A1" display="目次に戻る" xr:uid="{00000000-0004-0000-0F00-000000000000}"/>
  </hyperlinks>
  <pageMargins left="0.51181102362204722" right="0.51181102362204722" top="0.74803149606299213" bottom="0.74803149606299213" header="0.31496062992125984" footer="0.31496062992125984"/>
  <pageSetup paperSize="9" scale="74" orientation="portrait" r:id="rId1"/>
  <headerFooter>
    <oddFooter xml:space="preserve">&amp;R&amp;6出典：大学改革支援・学位授与機構「大学基本情報」（https://portal.niad.ac.jp/ptrt/table.html）を加工して作成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9"/>
  </sheetPr>
  <dimension ref="A1:Q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6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2.375" style="26" customWidth="1"/>
    <col min="12" max="13" width="9" style="26"/>
  </cols>
  <sheetData>
    <row r="1" spans="1:17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7" ht="24" customHeight="1" x14ac:dyDescent="0.15">
      <c r="A2" s="3" t="s">
        <v>273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7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19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  <c r="M5"/>
    </row>
    <row r="6" spans="1:17" x14ac:dyDescent="0.15">
      <c r="C6" s="27" t="s">
        <v>3</v>
      </c>
      <c r="D6" s="56">
        <f>INDEX(D12:D97,MATCH(C6,C12:C97,0),0)</f>
        <v>2348</v>
      </c>
      <c r="E6" s="57">
        <f>INDEX(E12:E97,MATCH(C6,C12:C97,0),0)</f>
        <v>1876</v>
      </c>
      <c r="F6" s="57">
        <f>SUM(D6:E6)</f>
        <v>4224</v>
      </c>
      <c r="G6" s="58">
        <f>_xlfn.RANK.EQ(F6,$F$12:$F$97,0)</f>
        <v>46</v>
      </c>
      <c r="H6" s="59">
        <f>E6/F6</f>
        <v>0.4441287878787879</v>
      </c>
      <c r="I6" s="60">
        <f>_xlfn.RANK.EQ(H6,$H$12:$H$97,0)</f>
        <v>22</v>
      </c>
      <c r="M6"/>
    </row>
    <row r="7" spans="1:17" x14ac:dyDescent="0.15">
      <c r="C7" s="28" t="s">
        <v>20</v>
      </c>
      <c r="D7" s="94">
        <f>ROUND(SUMIF($B$12:$B$97,"G",D12:D97)/(COUNTIFS(B12:B97,"G",D12:D97,"&lt;&gt;")),1)</f>
        <v>3474.2</v>
      </c>
      <c r="E7" s="95">
        <f>ROUND(SUMIF($B$12:$B$97,"G",E12:E97)/(COUNTIFS(B12:B97,"G",D12:D97,"&lt;&gt;")),1)</f>
        <v>2235</v>
      </c>
      <c r="F7" s="95">
        <f>ROUND(SUM(D7:E7),1)</f>
        <v>5709.2</v>
      </c>
      <c r="G7" s="30"/>
      <c r="H7" s="31">
        <f>E7/F7</f>
        <v>0.39147341133608915</v>
      </c>
      <c r="I7" s="32"/>
    </row>
    <row r="8" spans="1:17" ht="14.25" thickBot="1" x14ac:dyDescent="0.2">
      <c r="C8" s="33" t="s">
        <v>21</v>
      </c>
      <c r="D8" s="97">
        <f>ROUND(AVERAGE(D12:D97),1)</f>
        <v>2950.8</v>
      </c>
      <c r="E8" s="98">
        <f>ROUND(AVERAGE(E12:E97),1)</f>
        <v>1728.8</v>
      </c>
      <c r="F8" s="98">
        <f>ROUND(SUM(D8:E8),1)</f>
        <v>4679.6000000000004</v>
      </c>
      <c r="G8" s="36"/>
      <c r="H8" s="37">
        <f>E8/F8</f>
        <v>0.36943328489614491</v>
      </c>
      <c r="I8" s="38"/>
      <c r="K8"/>
      <c r="N8" s="26"/>
      <c r="O8" s="26"/>
      <c r="P8" s="26"/>
      <c r="Q8" s="26"/>
    </row>
    <row r="9" spans="1:17" ht="21" customHeight="1" thickBot="1" x14ac:dyDescent="0.2">
      <c r="D9" s="64"/>
    </row>
    <row r="10" spans="1:17" ht="21" customHeight="1" x14ac:dyDescent="0.15">
      <c r="D10" s="360" t="str" cm="1">
        <f t="array" aca="1" ref="D10" ca="1">RIGHT(CELL("filename",A1),4)&amp;"年度（基準日：５月１日）"</f>
        <v>2019年度（基準日：５月１日）</v>
      </c>
      <c r="E10" s="361"/>
      <c r="F10" s="361"/>
      <c r="G10" s="361"/>
      <c r="H10" s="361"/>
      <c r="I10" s="362"/>
    </row>
    <row r="11" spans="1:17" ht="27" x14ac:dyDescent="0.15">
      <c r="A11" s="16" t="s">
        <v>22</v>
      </c>
      <c r="B11" s="39" t="s">
        <v>23</v>
      </c>
      <c r="C11" s="16" t="s">
        <v>15</v>
      </c>
      <c r="D11" s="65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66" t="s">
        <v>19</v>
      </c>
    </row>
    <row r="12" spans="1:17" x14ac:dyDescent="0.15">
      <c r="A12" s="1" t="s">
        <v>24</v>
      </c>
      <c r="B12" s="1" t="s">
        <v>309</v>
      </c>
      <c r="C12" s="1" t="s">
        <v>25</v>
      </c>
      <c r="D12" s="268">
        <v>7754</v>
      </c>
      <c r="E12" s="18">
        <v>3053</v>
      </c>
      <c r="F12" s="45">
        <f t="shared" ref="F12:F42" si="0">SUM(D12:E12)</f>
        <v>10807</v>
      </c>
      <c r="G12" s="46">
        <f t="shared" ref="G12:G42" si="1">_xlfn.RANK.EQ(F12,$F$12:$F$97,0)</f>
        <v>3</v>
      </c>
      <c r="H12" s="47">
        <f t="shared" ref="H12:H42" si="2">E12/F12</f>
        <v>0.28250208198389931</v>
      </c>
      <c r="I12" s="67">
        <f t="shared" ref="I12:I42" si="3">_xlfn.RANK.EQ(H12,$H$12:$H$97,0)</f>
        <v>68</v>
      </c>
    </row>
    <row r="13" spans="1:17" x14ac:dyDescent="0.15">
      <c r="A13" s="1" t="s">
        <v>26</v>
      </c>
      <c r="B13" s="1" t="s">
        <v>313</v>
      </c>
      <c r="C13" s="1" t="s">
        <v>27</v>
      </c>
      <c r="D13" s="268">
        <v>2246</v>
      </c>
      <c r="E13" s="18">
        <v>1970</v>
      </c>
      <c r="F13" s="45">
        <f t="shared" si="0"/>
        <v>4216</v>
      </c>
      <c r="G13" s="46">
        <f t="shared" si="1"/>
        <v>47</v>
      </c>
      <c r="H13" s="47">
        <f t="shared" si="2"/>
        <v>0.4672675521821632</v>
      </c>
      <c r="I13" s="67">
        <f t="shared" si="3"/>
        <v>19</v>
      </c>
    </row>
    <row r="14" spans="1:17" x14ac:dyDescent="0.15">
      <c r="A14" s="1" t="s">
        <v>28</v>
      </c>
      <c r="B14" s="1" t="s">
        <v>310</v>
      </c>
      <c r="C14" s="1" t="s">
        <v>29</v>
      </c>
      <c r="D14" s="268">
        <v>1508</v>
      </c>
      <c r="E14" s="18">
        <v>254</v>
      </c>
      <c r="F14" s="45">
        <f t="shared" si="0"/>
        <v>1762</v>
      </c>
      <c r="G14" s="46">
        <f t="shared" si="1"/>
        <v>66</v>
      </c>
      <c r="H14" s="47">
        <f t="shared" si="2"/>
        <v>0.14415437003405221</v>
      </c>
      <c r="I14" s="67">
        <f t="shared" si="3"/>
        <v>79</v>
      </c>
    </row>
    <row r="15" spans="1:17" x14ac:dyDescent="0.15">
      <c r="A15" s="1" t="s">
        <v>30</v>
      </c>
      <c r="B15" s="1" t="s">
        <v>311</v>
      </c>
      <c r="C15" s="1" t="s">
        <v>31</v>
      </c>
      <c r="D15" s="268">
        <v>1021</v>
      </c>
      <c r="E15" s="18">
        <v>606</v>
      </c>
      <c r="F15" s="45">
        <f t="shared" si="0"/>
        <v>1627</v>
      </c>
      <c r="G15" s="46">
        <f t="shared" si="1"/>
        <v>67</v>
      </c>
      <c r="H15" s="47">
        <f t="shared" si="2"/>
        <v>0.37246465888137675</v>
      </c>
      <c r="I15" s="67">
        <f t="shared" si="3"/>
        <v>47</v>
      </c>
    </row>
    <row r="16" spans="1:17" x14ac:dyDescent="0.15">
      <c r="A16" s="1" t="s">
        <v>32</v>
      </c>
      <c r="B16" s="1" t="s">
        <v>310</v>
      </c>
      <c r="C16" s="1" t="s">
        <v>33</v>
      </c>
      <c r="D16" s="268">
        <v>246</v>
      </c>
      <c r="E16" s="18">
        <v>403</v>
      </c>
      <c r="F16" s="45">
        <f t="shared" si="0"/>
        <v>649</v>
      </c>
      <c r="G16" s="46">
        <f t="shared" si="1"/>
        <v>76</v>
      </c>
      <c r="H16" s="47">
        <f t="shared" si="2"/>
        <v>0.62095531587057007</v>
      </c>
      <c r="I16" s="67">
        <f t="shared" si="3"/>
        <v>4</v>
      </c>
    </row>
    <row r="17" spans="1:9" x14ac:dyDescent="0.15">
      <c r="A17" s="1" t="s">
        <v>34</v>
      </c>
      <c r="B17" s="1" t="s">
        <v>310</v>
      </c>
      <c r="C17" s="1" t="s">
        <v>35</v>
      </c>
      <c r="D17" s="268">
        <v>2024</v>
      </c>
      <c r="E17" s="18">
        <v>287</v>
      </c>
      <c r="F17" s="45">
        <f t="shared" si="0"/>
        <v>2311</v>
      </c>
      <c r="G17" s="46">
        <f t="shared" si="1"/>
        <v>61</v>
      </c>
      <c r="H17" s="47">
        <f t="shared" si="2"/>
        <v>0.12418866291648636</v>
      </c>
      <c r="I17" s="67">
        <f t="shared" si="3"/>
        <v>81</v>
      </c>
    </row>
    <row r="18" spans="1:9" x14ac:dyDescent="0.15">
      <c r="A18" s="1" t="s">
        <v>36</v>
      </c>
      <c r="B18" s="1" t="s">
        <v>312</v>
      </c>
      <c r="C18" s="1" t="s">
        <v>37</v>
      </c>
      <c r="D18" s="268">
        <v>829</v>
      </c>
      <c r="E18" s="18">
        <v>786</v>
      </c>
      <c r="F18" s="45">
        <f t="shared" si="0"/>
        <v>1615</v>
      </c>
      <c r="G18" s="46">
        <f t="shared" si="1"/>
        <v>68</v>
      </c>
      <c r="H18" s="47">
        <f t="shared" si="2"/>
        <v>0.48668730650154801</v>
      </c>
      <c r="I18" s="67">
        <f t="shared" si="3"/>
        <v>18</v>
      </c>
    </row>
    <row r="19" spans="1:9" x14ac:dyDescent="0.15">
      <c r="A19" s="1" t="s">
        <v>38</v>
      </c>
      <c r="B19" s="1" t="s">
        <v>39</v>
      </c>
      <c r="C19" s="1" t="s">
        <v>40</v>
      </c>
      <c r="D19" s="268">
        <v>2822</v>
      </c>
      <c r="E19" s="18">
        <v>2030</v>
      </c>
      <c r="F19" s="45">
        <f t="shared" si="0"/>
        <v>4852</v>
      </c>
      <c r="G19" s="46">
        <f t="shared" si="1"/>
        <v>37</v>
      </c>
      <c r="H19" s="47">
        <f t="shared" si="2"/>
        <v>0.41838417147568013</v>
      </c>
      <c r="I19" s="67">
        <f t="shared" si="3"/>
        <v>28</v>
      </c>
    </row>
    <row r="20" spans="1:9" x14ac:dyDescent="0.15">
      <c r="A20" s="1" t="s">
        <v>41</v>
      </c>
      <c r="B20" s="1" t="s">
        <v>315</v>
      </c>
      <c r="C20" s="1" t="s">
        <v>42</v>
      </c>
      <c r="D20" s="268">
        <v>1813</v>
      </c>
      <c r="E20" s="18">
        <v>1202</v>
      </c>
      <c r="F20" s="45">
        <f t="shared" si="0"/>
        <v>3015</v>
      </c>
      <c r="G20" s="46">
        <f t="shared" si="1"/>
        <v>59</v>
      </c>
      <c r="H20" s="47">
        <f t="shared" si="2"/>
        <v>0.39867330016583746</v>
      </c>
      <c r="I20" s="67">
        <f t="shared" si="3"/>
        <v>39</v>
      </c>
    </row>
    <row r="21" spans="1:9" x14ac:dyDescent="0.15">
      <c r="A21" s="1" t="s">
        <v>43</v>
      </c>
      <c r="B21" s="1" t="s">
        <v>309</v>
      </c>
      <c r="C21" s="1" t="s">
        <v>44</v>
      </c>
      <c r="D21" s="268">
        <v>6119</v>
      </c>
      <c r="E21" s="18">
        <v>2222</v>
      </c>
      <c r="F21" s="45">
        <f t="shared" si="0"/>
        <v>8341</v>
      </c>
      <c r="G21" s="46">
        <f t="shared" si="1"/>
        <v>13</v>
      </c>
      <c r="H21" s="47">
        <f t="shared" si="2"/>
        <v>0.26639491667665749</v>
      </c>
      <c r="I21" s="67">
        <f t="shared" si="3"/>
        <v>70</v>
      </c>
    </row>
    <row r="22" spans="1:9" x14ac:dyDescent="0.15">
      <c r="A22" s="1" t="s">
        <v>45</v>
      </c>
      <c r="B22" s="1" t="s">
        <v>313</v>
      </c>
      <c r="C22" s="1" t="s">
        <v>46</v>
      </c>
      <c r="D22" s="268">
        <v>421</v>
      </c>
      <c r="E22" s="18">
        <v>581</v>
      </c>
      <c r="F22" s="45">
        <f t="shared" si="0"/>
        <v>1002</v>
      </c>
      <c r="G22" s="46">
        <f t="shared" si="1"/>
        <v>71</v>
      </c>
      <c r="H22" s="47">
        <f t="shared" si="2"/>
        <v>0.57984031936127745</v>
      </c>
      <c r="I22" s="67">
        <f t="shared" si="3"/>
        <v>9</v>
      </c>
    </row>
    <row r="23" spans="1:9" x14ac:dyDescent="0.15">
      <c r="A23" s="1" t="s">
        <v>47</v>
      </c>
      <c r="B23" s="1" t="s">
        <v>39</v>
      </c>
      <c r="C23" s="1" t="s">
        <v>48</v>
      </c>
      <c r="D23" s="268">
        <v>2938</v>
      </c>
      <c r="E23" s="18">
        <v>1647</v>
      </c>
      <c r="F23" s="45">
        <f t="shared" si="0"/>
        <v>4585</v>
      </c>
      <c r="G23" s="46">
        <f t="shared" si="1"/>
        <v>39</v>
      </c>
      <c r="H23" s="47">
        <f t="shared" si="2"/>
        <v>0.35921483097055618</v>
      </c>
      <c r="I23" s="67">
        <f t="shared" si="3"/>
        <v>51</v>
      </c>
    </row>
    <row r="24" spans="1:9" x14ac:dyDescent="0.15">
      <c r="A24" s="1" t="s">
        <v>49</v>
      </c>
      <c r="B24" s="1" t="s">
        <v>39</v>
      </c>
      <c r="C24" s="1" t="s">
        <v>50</v>
      </c>
      <c r="D24" s="268">
        <v>3279</v>
      </c>
      <c r="E24" s="18">
        <v>2178</v>
      </c>
      <c r="F24" s="45">
        <f t="shared" si="0"/>
        <v>5457</v>
      </c>
      <c r="G24" s="46">
        <f t="shared" si="1"/>
        <v>33</v>
      </c>
      <c r="H24" s="47">
        <f t="shared" si="2"/>
        <v>0.39912039582188014</v>
      </c>
      <c r="I24" s="67">
        <f t="shared" si="3"/>
        <v>38</v>
      </c>
    </row>
    <row r="25" spans="1:9" x14ac:dyDescent="0.15">
      <c r="A25" s="1" t="s">
        <v>51</v>
      </c>
      <c r="B25" s="1" t="s">
        <v>311</v>
      </c>
      <c r="C25" s="1" t="s">
        <v>52</v>
      </c>
      <c r="D25" s="268">
        <v>2565</v>
      </c>
      <c r="E25" s="18">
        <v>1677</v>
      </c>
      <c r="F25" s="45">
        <f t="shared" si="0"/>
        <v>4242</v>
      </c>
      <c r="G25" s="46">
        <f t="shared" si="1"/>
        <v>45</v>
      </c>
      <c r="H25" s="47">
        <f t="shared" si="2"/>
        <v>0.39533239038189533</v>
      </c>
      <c r="I25" s="67">
        <f t="shared" si="3"/>
        <v>40</v>
      </c>
    </row>
    <row r="26" spans="1:9" x14ac:dyDescent="0.15">
      <c r="A26" s="1" t="s">
        <v>53</v>
      </c>
      <c r="B26" s="1" t="s">
        <v>315</v>
      </c>
      <c r="C26" s="1" t="s">
        <v>54</v>
      </c>
      <c r="D26" s="268">
        <v>4728</v>
      </c>
      <c r="E26" s="18">
        <v>2539</v>
      </c>
      <c r="F26" s="45">
        <f t="shared" si="0"/>
        <v>7267</v>
      </c>
      <c r="G26" s="46">
        <f t="shared" si="1"/>
        <v>16</v>
      </c>
      <c r="H26" s="47">
        <f t="shared" si="2"/>
        <v>0.34938764276868034</v>
      </c>
      <c r="I26" s="67">
        <f t="shared" si="3"/>
        <v>55</v>
      </c>
    </row>
    <row r="27" spans="1:9" x14ac:dyDescent="0.15">
      <c r="A27" s="1" t="s">
        <v>55</v>
      </c>
      <c r="B27" s="1" t="s">
        <v>309</v>
      </c>
      <c r="C27" s="1" t="s">
        <v>56</v>
      </c>
      <c r="D27" s="268">
        <v>5514</v>
      </c>
      <c r="E27" s="18">
        <v>3283</v>
      </c>
      <c r="F27" s="45">
        <f t="shared" si="0"/>
        <v>8797</v>
      </c>
      <c r="G27" s="46">
        <f t="shared" si="1"/>
        <v>7</v>
      </c>
      <c r="H27" s="47">
        <f t="shared" si="2"/>
        <v>0.37319540752529273</v>
      </c>
      <c r="I27" s="67">
        <f t="shared" si="3"/>
        <v>46</v>
      </c>
    </row>
    <row r="28" spans="1:9" x14ac:dyDescent="0.15">
      <c r="A28" s="1" t="s">
        <v>57</v>
      </c>
      <c r="B28" s="1" t="s">
        <v>311</v>
      </c>
      <c r="C28" s="1" t="s">
        <v>58</v>
      </c>
      <c r="D28" s="268">
        <v>87</v>
      </c>
      <c r="E28" s="18">
        <v>36</v>
      </c>
      <c r="F28" s="45">
        <f t="shared" si="0"/>
        <v>123</v>
      </c>
      <c r="G28" s="46">
        <f t="shared" si="1"/>
        <v>82</v>
      </c>
      <c r="H28" s="47">
        <f t="shared" si="2"/>
        <v>0.29268292682926828</v>
      </c>
      <c r="I28" s="67">
        <f t="shared" si="3"/>
        <v>65</v>
      </c>
    </row>
    <row r="29" spans="1:9" x14ac:dyDescent="0.15">
      <c r="A29" s="1" t="s">
        <v>59</v>
      </c>
      <c r="B29" s="1" t="s">
        <v>315</v>
      </c>
      <c r="C29" s="1" t="s">
        <v>60</v>
      </c>
      <c r="D29" s="268">
        <v>1522</v>
      </c>
      <c r="E29" s="18">
        <v>1146</v>
      </c>
      <c r="F29" s="45">
        <f t="shared" si="0"/>
        <v>2668</v>
      </c>
      <c r="G29" s="46">
        <f t="shared" si="1"/>
        <v>60</v>
      </c>
      <c r="H29" s="47">
        <f t="shared" si="2"/>
        <v>0.42953523238380809</v>
      </c>
      <c r="I29" s="67">
        <f t="shared" si="3"/>
        <v>25</v>
      </c>
    </row>
    <row r="30" spans="1:9" x14ac:dyDescent="0.15">
      <c r="A30" s="1" t="s">
        <v>61</v>
      </c>
      <c r="B30" s="1" t="s">
        <v>39</v>
      </c>
      <c r="C30" s="1" t="s">
        <v>62</v>
      </c>
      <c r="D30" s="268">
        <v>2254</v>
      </c>
      <c r="E30" s="18">
        <v>1801</v>
      </c>
      <c r="F30" s="45">
        <f t="shared" si="0"/>
        <v>4055</v>
      </c>
      <c r="G30" s="46">
        <f t="shared" si="1"/>
        <v>49</v>
      </c>
      <c r="H30" s="47">
        <f t="shared" si="2"/>
        <v>0.44414303329223181</v>
      </c>
      <c r="I30" s="67">
        <f t="shared" si="3"/>
        <v>21</v>
      </c>
    </row>
    <row r="31" spans="1:9" x14ac:dyDescent="0.15">
      <c r="A31" s="1" t="s">
        <v>63</v>
      </c>
      <c r="B31" s="1" t="s">
        <v>315</v>
      </c>
      <c r="C31" s="1" t="s">
        <v>64</v>
      </c>
      <c r="D31" s="268">
        <v>4645</v>
      </c>
      <c r="E31" s="18">
        <v>2328</v>
      </c>
      <c r="F31" s="45">
        <f t="shared" si="0"/>
        <v>6973</v>
      </c>
      <c r="G31" s="46">
        <f t="shared" si="1"/>
        <v>17</v>
      </c>
      <c r="H31" s="47">
        <f t="shared" si="2"/>
        <v>0.33385917108848417</v>
      </c>
      <c r="I31" s="67">
        <f t="shared" si="3"/>
        <v>59</v>
      </c>
    </row>
    <row r="32" spans="1:9" x14ac:dyDescent="0.15">
      <c r="A32" s="1" t="s">
        <v>65</v>
      </c>
      <c r="B32" s="1" t="s">
        <v>309</v>
      </c>
      <c r="C32" s="1" t="s">
        <v>66</v>
      </c>
      <c r="D32" s="268">
        <v>7418</v>
      </c>
      <c r="E32" s="18">
        <v>4069</v>
      </c>
      <c r="F32" s="45">
        <f t="shared" si="0"/>
        <v>11487</v>
      </c>
      <c r="G32" s="46">
        <f t="shared" si="1"/>
        <v>1</v>
      </c>
      <c r="H32" s="47">
        <f t="shared" si="2"/>
        <v>0.35422651693218421</v>
      </c>
      <c r="I32" s="67">
        <f t="shared" si="3"/>
        <v>53</v>
      </c>
    </row>
    <row r="33" spans="1:9" x14ac:dyDescent="0.15">
      <c r="A33" s="1" t="s">
        <v>67</v>
      </c>
      <c r="B33" s="1" t="s">
        <v>309</v>
      </c>
      <c r="C33" s="1" t="s">
        <v>68</v>
      </c>
      <c r="D33" s="268">
        <v>7762</v>
      </c>
      <c r="E33" s="18">
        <v>2187</v>
      </c>
      <c r="F33" s="45">
        <f t="shared" si="0"/>
        <v>9949</v>
      </c>
      <c r="G33" s="46">
        <f t="shared" si="1"/>
        <v>4</v>
      </c>
      <c r="H33" s="47">
        <f t="shared" si="2"/>
        <v>0.21982108754648708</v>
      </c>
      <c r="I33" s="67">
        <f t="shared" si="3"/>
        <v>74</v>
      </c>
    </row>
    <row r="34" spans="1:9" x14ac:dyDescent="0.15">
      <c r="A34" s="1" t="s">
        <v>69</v>
      </c>
      <c r="B34" s="1" t="s">
        <v>312</v>
      </c>
      <c r="C34" s="1" t="s">
        <v>70</v>
      </c>
      <c r="D34" s="268">
        <v>566</v>
      </c>
      <c r="E34" s="18">
        <v>730</v>
      </c>
      <c r="F34" s="45">
        <f t="shared" si="0"/>
        <v>1296</v>
      </c>
      <c r="G34" s="46">
        <f t="shared" si="1"/>
        <v>70</v>
      </c>
      <c r="H34" s="47">
        <f t="shared" si="2"/>
        <v>0.56327160493827155</v>
      </c>
      <c r="I34" s="67">
        <f t="shared" si="3"/>
        <v>12</v>
      </c>
    </row>
    <row r="35" spans="1:9" x14ac:dyDescent="0.15">
      <c r="A35" s="1" t="s">
        <v>71</v>
      </c>
      <c r="B35" s="1" t="s">
        <v>311</v>
      </c>
      <c r="C35" s="1" t="s">
        <v>72</v>
      </c>
      <c r="D35" s="268">
        <v>1404</v>
      </c>
      <c r="E35" s="18">
        <v>2257</v>
      </c>
      <c r="F35" s="45">
        <f t="shared" si="0"/>
        <v>3661</v>
      </c>
      <c r="G35" s="46">
        <f t="shared" si="1"/>
        <v>52</v>
      </c>
      <c r="H35" s="47">
        <f t="shared" si="2"/>
        <v>0.61649822452881731</v>
      </c>
      <c r="I35" s="67">
        <f t="shared" si="3"/>
        <v>5</v>
      </c>
    </row>
    <row r="36" spans="1:9" x14ac:dyDescent="0.15">
      <c r="A36" s="1" t="s">
        <v>73</v>
      </c>
      <c r="B36" s="1" t="s">
        <v>311</v>
      </c>
      <c r="C36" s="1" t="s">
        <v>74</v>
      </c>
      <c r="D36" s="268">
        <v>1163</v>
      </c>
      <c r="E36" s="18">
        <v>2578</v>
      </c>
      <c r="F36" s="45">
        <f t="shared" si="0"/>
        <v>3741</v>
      </c>
      <c r="G36" s="46">
        <f t="shared" si="1"/>
        <v>51</v>
      </c>
      <c r="H36" s="47">
        <f t="shared" si="2"/>
        <v>0.68912055600106925</v>
      </c>
      <c r="I36" s="67">
        <f t="shared" si="3"/>
        <v>3</v>
      </c>
    </row>
    <row r="37" spans="1:9" x14ac:dyDescent="0.15">
      <c r="A37" s="1" t="s">
        <v>75</v>
      </c>
      <c r="B37" s="1" t="s">
        <v>310</v>
      </c>
      <c r="C37" s="1" t="s">
        <v>76</v>
      </c>
      <c r="D37" s="268">
        <v>4798</v>
      </c>
      <c r="E37" s="18">
        <v>919</v>
      </c>
      <c r="F37" s="45">
        <f t="shared" si="0"/>
        <v>5717</v>
      </c>
      <c r="G37" s="46">
        <f t="shared" si="1"/>
        <v>28</v>
      </c>
      <c r="H37" s="47">
        <f t="shared" si="2"/>
        <v>0.1607486443939129</v>
      </c>
      <c r="I37" s="67">
        <f t="shared" si="3"/>
        <v>78</v>
      </c>
    </row>
    <row r="38" spans="1:9" x14ac:dyDescent="0.15">
      <c r="A38" s="1" t="s">
        <v>77</v>
      </c>
      <c r="B38" s="1" t="s">
        <v>315</v>
      </c>
      <c r="C38" s="1" t="s">
        <v>78</v>
      </c>
      <c r="D38" s="268">
        <v>0</v>
      </c>
      <c r="E38" s="18">
        <v>2148</v>
      </c>
      <c r="F38" s="45">
        <f t="shared" si="0"/>
        <v>2148</v>
      </c>
      <c r="G38" s="46">
        <f t="shared" si="1"/>
        <v>64</v>
      </c>
      <c r="H38" s="47">
        <f t="shared" si="2"/>
        <v>1</v>
      </c>
      <c r="I38" s="67">
        <f t="shared" si="3"/>
        <v>1</v>
      </c>
    </row>
    <row r="39" spans="1:9" x14ac:dyDescent="0.15">
      <c r="A39" s="1" t="s">
        <v>79</v>
      </c>
      <c r="B39" s="1" t="s">
        <v>313</v>
      </c>
      <c r="C39" s="1" t="s">
        <v>80</v>
      </c>
      <c r="D39" s="268">
        <v>1605</v>
      </c>
      <c r="E39" s="18">
        <v>1925</v>
      </c>
      <c r="F39" s="45">
        <f t="shared" si="0"/>
        <v>3530</v>
      </c>
      <c r="G39" s="46">
        <f t="shared" si="1"/>
        <v>54</v>
      </c>
      <c r="H39" s="47">
        <f t="shared" si="2"/>
        <v>0.54532577903682722</v>
      </c>
      <c r="I39" s="67">
        <f t="shared" si="3"/>
        <v>14</v>
      </c>
    </row>
    <row r="40" spans="1:9" x14ac:dyDescent="0.15">
      <c r="A40" s="1" t="s">
        <v>81</v>
      </c>
      <c r="B40" s="1" t="s">
        <v>310</v>
      </c>
      <c r="C40" s="1" t="s">
        <v>82</v>
      </c>
      <c r="D40" s="268">
        <v>2140</v>
      </c>
      <c r="E40" s="18">
        <v>1434</v>
      </c>
      <c r="F40" s="45">
        <f t="shared" si="0"/>
        <v>3574</v>
      </c>
      <c r="G40" s="46">
        <f t="shared" si="1"/>
        <v>53</v>
      </c>
      <c r="H40" s="47">
        <f t="shared" si="2"/>
        <v>0.40123111359820929</v>
      </c>
      <c r="I40" s="67">
        <f t="shared" si="3"/>
        <v>35</v>
      </c>
    </row>
    <row r="41" spans="1:9" x14ac:dyDescent="0.15">
      <c r="A41" s="1" t="s">
        <v>83</v>
      </c>
      <c r="B41" s="1" t="s">
        <v>310</v>
      </c>
      <c r="C41" s="1" t="s">
        <v>84</v>
      </c>
      <c r="D41" s="268">
        <v>3843</v>
      </c>
      <c r="E41" s="18">
        <v>602</v>
      </c>
      <c r="F41" s="45">
        <f t="shared" si="0"/>
        <v>4445</v>
      </c>
      <c r="G41" s="46">
        <f t="shared" si="1"/>
        <v>44</v>
      </c>
      <c r="H41" s="47">
        <f t="shared" si="2"/>
        <v>0.13543307086614173</v>
      </c>
      <c r="I41" s="67">
        <f t="shared" si="3"/>
        <v>80</v>
      </c>
    </row>
    <row r="42" spans="1:9" x14ac:dyDescent="0.15">
      <c r="A42" s="1" t="s">
        <v>85</v>
      </c>
      <c r="B42" s="1" t="s">
        <v>311</v>
      </c>
      <c r="C42" s="1" t="s">
        <v>86</v>
      </c>
      <c r="D42" s="268">
        <v>2978</v>
      </c>
      <c r="E42" s="18">
        <v>1106</v>
      </c>
      <c r="F42" s="45">
        <f t="shared" si="0"/>
        <v>4084</v>
      </c>
      <c r="G42" s="46">
        <f t="shared" si="1"/>
        <v>48</v>
      </c>
      <c r="H42" s="47">
        <f t="shared" si="2"/>
        <v>0.27081292850146915</v>
      </c>
      <c r="I42" s="67">
        <f t="shared" si="3"/>
        <v>69</v>
      </c>
    </row>
    <row r="43" spans="1:9" x14ac:dyDescent="0.15">
      <c r="A43" s="77" t="s">
        <v>87</v>
      </c>
      <c r="B43" s="77" t="s">
        <v>314</v>
      </c>
      <c r="C43" s="77" t="s">
        <v>88</v>
      </c>
      <c r="D43" s="269"/>
      <c r="E43" s="270"/>
      <c r="F43" s="49"/>
      <c r="G43" s="50"/>
      <c r="H43" s="51"/>
      <c r="I43" s="69"/>
    </row>
    <row r="44" spans="1:9" x14ac:dyDescent="0.15">
      <c r="A44" s="1" t="s">
        <v>89</v>
      </c>
      <c r="B44" s="87" t="s">
        <v>310</v>
      </c>
      <c r="C44" s="1" t="s">
        <v>90</v>
      </c>
      <c r="D44" s="268">
        <v>1525</v>
      </c>
      <c r="E44" s="18">
        <v>708</v>
      </c>
      <c r="F44" s="45">
        <f>SUM(D44:E44)</f>
        <v>2233</v>
      </c>
      <c r="G44" s="46">
        <f>_xlfn.RANK.EQ(F44,$F$12:$F$97,0)</f>
        <v>62</v>
      </c>
      <c r="H44" s="47">
        <f>E44/F44</f>
        <v>0.31706224809673084</v>
      </c>
      <c r="I44" s="67">
        <f>_xlfn.RANK.EQ(H44,$H$12:$H$97,0)</f>
        <v>62</v>
      </c>
    </row>
    <row r="45" spans="1:9" x14ac:dyDescent="0.15">
      <c r="A45" s="1" t="s">
        <v>91</v>
      </c>
      <c r="B45" s="1" t="s">
        <v>315</v>
      </c>
      <c r="C45" s="1" t="s">
        <v>92</v>
      </c>
      <c r="D45" s="268">
        <v>6868</v>
      </c>
      <c r="E45" s="18">
        <v>2389</v>
      </c>
      <c r="F45" s="45">
        <f>SUM(D45:E45)</f>
        <v>9257</v>
      </c>
      <c r="G45" s="46">
        <f>_xlfn.RANK.EQ(F45,$F$12:$F$97,0)</f>
        <v>6</v>
      </c>
      <c r="H45" s="47">
        <f>E45/F45</f>
        <v>0.25807497029275145</v>
      </c>
      <c r="I45" s="67">
        <f>_xlfn.RANK.EQ(H45,$H$12:$H$97,0)</f>
        <v>71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269"/>
      <c r="E46" s="270"/>
      <c r="F46" s="49"/>
      <c r="G46" s="50"/>
      <c r="H46" s="51"/>
      <c r="I46" s="69"/>
    </row>
    <row r="47" spans="1:9" x14ac:dyDescent="0.15">
      <c r="A47" s="1" t="s">
        <v>95</v>
      </c>
      <c r="B47" s="1" t="s">
        <v>309</v>
      </c>
      <c r="C47" s="1" t="s">
        <v>96</v>
      </c>
      <c r="D47" s="268">
        <v>3825</v>
      </c>
      <c r="E47" s="18">
        <v>2638</v>
      </c>
      <c r="F47" s="45">
        <f>SUM(D47:E47)</f>
        <v>6463</v>
      </c>
      <c r="G47" s="46">
        <f>_xlfn.RANK.EQ(F47,$F$12:$F$97,0)</f>
        <v>22</v>
      </c>
      <c r="H47" s="47">
        <f>E47/F47</f>
        <v>0.40816958069008202</v>
      </c>
      <c r="I47" s="67">
        <f>_xlfn.RANK.EQ(H47,$H$12:$H$97,0)</f>
        <v>31</v>
      </c>
    </row>
    <row r="48" spans="1:9" x14ac:dyDescent="0.15">
      <c r="A48" s="1" t="s">
        <v>97</v>
      </c>
      <c r="B48" s="1" t="s">
        <v>310</v>
      </c>
      <c r="C48" s="1" t="s">
        <v>98</v>
      </c>
      <c r="D48" s="268">
        <v>154</v>
      </c>
      <c r="E48" s="18">
        <v>12</v>
      </c>
      <c r="F48" s="45">
        <f>SUM(D48:E48)</f>
        <v>166</v>
      </c>
      <c r="G48" s="46">
        <f>_xlfn.RANK.EQ(F48,$F$12:$F$97,0)</f>
        <v>81</v>
      </c>
      <c r="H48" s="47">
        <f>E48/F48</f>
        <v>7.2289156626506021E-2</v>
      </c>
      <c r="I48" s="67">
        <f>_xlfn.RANK.EQ(H48,$H$12:$H$97,0)</f>
        <v>82</v>
      </c>
    </row>
    <row r="49" spans="1:9" x14ac:dyDescent="0.15">
      <c r="A49" s="1" t="s">
        <v>99</v>
      </c>
      <c r="B49" s="1" t="s">
        <v>313</v>
      </c>
      <c r="C49" s="1" t="s">
        <v>100</v>
      </c>
      <c r="D49" s="268">
        <v>315</v>
      </c>
      <c r="E49" s="18">
        <v>376</v>
      </c>
      <c r="F49" s="45">
        <f>SUM(D49:E49)</f>
        <v>691</v>
      </c>
      <c r="G49" s="46">
        <f>_xlfn.RANK.EQ(F49,$F$12:$F$97,0)</f>
        <v>75</v>
      </c>
      <c r="H49" s="47">
        <f>E49/F49</f>
        <v>0.54413892908827788</v>
      </c>
      <c r="I49" s="67">
        <f>_xlfn.RANK.EQ(H49,$H$12:$H$97,0)</f>
        <v>15</v>
      </c>
    </row>
    <row r="50" spans="1:9" x14ac:dyDescent="0.15">
      <c r="A50" s="1" t="s">
        <v>101</v>
      </c>
      <c r="B50" s="1" t="s">
        <v>39</v>
      </c>
      <c r="C50" s="1" t="s">
        <v>102</v>
      </c>
      <c r="D50" s="268">
        <v>5886</v>
      </c>
      <c r="E50" s="18">
        <v>3410</v>
      </c>
      <c r="F50" s="45">
        <f>SUM(D50:E50)</f>
        <v>9296</v>
      </c>
      <c r="G50" s="46">
        <f>_xlfn.RANK.EQ(F50,$F$12:$F$97,0)</f>
        <v>5</v>
      </c>
      <c r="H50" s="47">
        <f>E50/F50</f>
        <v>0.36682444061962133</v>
      </c>
      <c r="I50" s="67">
        <f>_xlfn.RANK.EQ(H50,$H$12:$H$97,0)</f>
        <v>48</v>
      </c>
    </row>
    <row r="51" spans="1:9" x14ac:dyDescent="0.15">
      <c r="A51" s="1" t="s">
        <v>103</v>
      </c>
      <c r="B51" s="1" t="s">
        <v>39</v>
      </c>
      <c r="C51" s="1" t="s">
        <v>104</v>
      </c>
      <c r="D51" s="268">
        <v>3431</v>
      </c>
      <c r="E51" s="18">
        <v>2154</v>
      </c>
      <c r="F51" s="45">
        <f>SUM(D51:E51)</f>
        <v>5585</v>
      </c>
      <c r="G51" s="46">
        <f>_xlfn.RANK.EQ(F51,$F$12:$F$97,0)</f>
        <v>31</v>
      </c>
      <c r="H51" s="47">
        <f>E51/F51</f>
        <v>0.38567591763652642</v>
      </c>
      <c r="I51" s="67">
        <f>_xlfn.RANK.EQ(H51,$H$12:$H$97,0)</f>
        <v>42</v>
      </c>
    </row>
    <row r="52" spans="1:9" x14ac:dyDescent="0.15">
      <c r="A52" s="77" t="s">
        <v>105</v>
      </c>
      <c r="B52" s="77" t="s">
        <v>314</v>
      </c>
      <c r="C52" s="77" t="s">
        <v>106</v>
      </c>
      <c r="D52" s="269"/>
      <c r="E52" s="270"/>
      <c r="F52" s="49"/>
      <c r="G52" s="50"/>
      <c r="H52" s="51"/>
      <c r="I52" s="69"/>
    </row>
    <row r="53" spans="1:9" x14ac:dyDescent="0.15">
      <c r="A53" s="1" t="s">
        <v>107</v>
      </c>
      <c r="B53" s="1" t="s">
        <v>39</v>
      </c>
      <c r="C53" s="1" t="s">
        <v>108</v>
      </c>
      <c r="D53" s="268">
        <v>2535</v>
      </c>
      <c r="E53" s="18">
        <v>1328</v>
      </c>
      <c r="F53" s="45">
        <f t="shared" ref="F53:F74" si="4">SUM(D53:E53)</f>
        <v>3863</v>
      </c>
      <c r="G53" s="46">
        <f t="shared" ref="G53:G74" si="5">_xlfn.RANK.EQ(F53,$F$12:$F$97,0)</f>
        <v>50</v>
      </c>
      <c r="H53" s="47">
        <f t="shared" ref="H53:H74" si="6">E53/F53</f>
        <v>0.34377426870308053</v>
      </c>
      <c r="I53" s="67">
        <f t="shared" ref="I53:I74" si="7">_xlfn.RANK.EQ(H53,$H$12:$H$97,0)</f>
        <v>57</v>
      </c>
    </row>
    <row r="54" spans="1:9" x14ac:dyDescent="0.15">
      <c r="A54" s="1" t="s">
        <v>109</v>
      </c>
      <c r="B54" s="1" t="s">
        <v>39</v>
      </c>
      <c r="C54" s="1" t="s">
        <v>110</v>
      </c>
      <c r="D54" s="268">
        <v>3002</v>
      </c>
      <c r="E54" s="18">
        <v>1447</v>
      </c>
      <c r="F54" s="45">
        <f t="shared" si="4"/>
        <v>4449</v>
      </c>
      <c r="G54" s="46">
        <f t="shared" si="5"/>
        <v>43</v>
      </c>
      <c r="H54" s="47">
        <f t="shared" si="6"/>
        <v>0.3252416273319847</v>
      </c>
      <c r="I54" s="67">
        <f t="shared" si="7"/>
        <v>61</v>
      </c>
    </row>
    <row r="55" spans="1:9" x14ac:dyDescent="0.15">
      <c r="A55" s="1" t="s">
        <v>111</v>
      </c>
      <c r="B55" s="1" t="s">
        <v>39</v>
      </c>
      <c r="C55" s="1" t="s">
        <v>112</v>
      </c>
      <c r="D55" s="268">
        <v>5512</v>
      </c>
      <c r="E55" s="18">
        <v>2966</v>
      </c>
      <c r="F55" s="45">
        <f t="shared" si="4"/>
        <v>8478</v>
      </c>
      <c r="G55" s="46">
        <f t="shared" si="5"/>
        <v>11</v>
      </c>
      <c r="H55" s="47">
        <f t="shared" si="6"/>
        <v>0.34984666194857278</v>
      </c>
      <c r="I55" s="67">
        <f t="shared" si="7"/>
        <v>54</v>
      </c>
    </row>
    <row r="56" spans="1:9" x14ac:dyDescent="0.15">
      <c r="A56" s="1" t="s">
        <v>113</v>
      </c>
      <c r="B56" s="1" t="s">
        <v>39</v>
      </c>
      <c r="C56" s="1" t="s">
        <v>114</v>
      </c>
      <c r="D56" s="268">
        <v>4213</v>
      </c>
      <c r="E56" s="18">
        <v>2592</v>
      </c>
      <c r="F56" s="45">
        <f t="shared" si="4"/>
        <v>6805</v>
      </c>
      <c r="G56" s="46">
        <f t="shared" si="5"/>
        <v>18</v>
      </c>
      <c r="H56" s="47">
        <f t="shared" si="6"/>
        <v>0.38089639970609845</v>
      </c>
      <c r="I56" s="67">
        <f t="shared" si="7"/>
        <v>44</v>
      </c>
    </row>
    <row r="57" spans="1:9" x14ac:dyDescent="0.15">
      <c r="A57" s="1" t="s">
        <v>115</v>
      </c>
      <c r="B57" s="1" t="s">
        <v>315</v>
      </c>
      <c r="C57" s="1" t="s">
        <v>116</v>
      </c>
      <c r="D57" s="268">
        <v>5821</v>
      </c>
      <c r="E57" s="18">
        <v>2403</v>
      </c>
      <c r="F57" s="45">
        <f t="shared" si="4"/>
        <v>8224</v>
      </c>
      <c r="G57" s="46">
        <f t="shared" si="5"/>
        <v>14</v>
      </c>
      <c r="H57" s="47">
        <f t="shared" si="6"/>
        <v>0.29219357976653698</v>
      </c>
      <c r="I57" s="67">
        <f t="shared" si="7"/>
        <v>66</v>
      </c>
    </row>
    <row r="58" spans="1:9" x14ac:dyDescent="0.15">
      <c r="A58" s="1" t="s">
        <v>117</v>
      </c>
      <c r="B58" s="1" t="s">
        <v>312</v>
      </c>
      <c r="C58" s="1" t="s">
        <v>118</v>
      </c>
      <c r="D58" s="268">
        <v>376</v>
      </c>
      <c r="E58" s="18">
        <v>328</v>
      </c>
      <c r="F58" s="45">
        <f t="shared" si="4"/>
        <v>704</v>
      </c>
      <c r="G58" s="46">
        <f t="shared" si="5"/>
        <v>74</v>
      </c>
      <c r="H58" s="47">
        <f t="shared" si="6"/>
        <v>0.46590909090909088</v>
      </c>
      <c r="I58" s="67">
        <f t="shared" si="7"/>
        <v>20</v>
      </c>
    </row>
    <row r="59" spans="1:9" x14ac:dyDescent="0.15">
      <c r="A59" s="1" t="s">
        <v>119</v>
      </c>
      <c r="B59" s="1" t="s">
        <v>309</v>
      </c>
      <c r="C59" s="1" t="s">
        <v>120</v>
      </c>
      <c r="D59" s="268">
        <v>3941</v>
      </c>
      <c r="E59" s="18">
        <v>1938</v>
      </c>
      <c r="F59" s="45">
        <f t="shared" si="4"/>
        <v>5879</v>
      </c>
      <c r="G59" s="46">
        <f t="shared" si="5"/>
        <v>24</v>
      </c>
      <c r="H59" s="47">
        <f t="shared" si="6"/>
        <v>0.32964789930260247</v>
      </c>
      <c r="I59" s="67">
        <f t="shared" si="7"/>
        <v>60</v>
      </c>
    </row>
    <row r="60" spans="1:9" x14ac:dyDescent="0.15">
      <c r="A60" s="1" t="s">
        <v>121</v>
      </c>
      <c r="B60" s="1" t="s">
        <v>310</v>
      </c>
      <c r="C60" s="1" t="s">
        <v>122</v>
      </c>
      <c r="D60" s="268">
        <v>3658</v>
      </c>
      <c r="E60" s="18">
        <v>808</v>
      </c>
      <c r="F60" s="45">
        <f t="shared" si="4"/>
        <v>4466</v>
      </c>
      <c r="G60" s="46">
        <f t="shared" si="5"/>
        <v>41</v>
      </c>
      <c r="H60" s="47">
        <f t="shared" si="6"/>
        <v>0.18092252575011195</v>
      </c>
      <c r="I60" s="67">
        <f t="shared" si="7"/>
        <v>76</v>
      </c>
    </row>
    <row r="61" spans="1:9" x14ac:dyDescent="0.15">
      <c r="A61" s="1" t="s">
        <v>123</v>
      </c>
      <c r="B61" s="1" t="s">
        <v>313</v>
      </c>
      <c r="C61" s="1" t="s">
        <v>124</v>
      </c>
      <c r="D61" s="268">
        <v>1279</v>
      </c>
      <c r="E61" s="18">
        <v>1799</v>
      </c>
      <c r="F61" s="45">
        <f t="shared" si="4"/>
        <v>3078</v>
      </c>
      <c r="G61" s="46">
        <f t="shared" si="5"/>
        <v>58</v>
      </c>
      <c r="H61" s="47">
        <f t="shared" si="6"/>
        <v>0.58447043534762833</v>
      </c>
      <c r="I61" s="67">
        <f t="shared" si="7"/>
        <v>8</v>
      </c>
    </row>
    <row r="62" spans="1:9" x14ac:dyDescent="0.15">
      <c r="A62" s="1" t="s">
        <v>125</v>
      </c>
      <c r="B62" s="1" t="s">
        <v>310</v>
      </c>
      <c r="C62" s="1" t="s">
        <v>126</v>
      </c>
      <c r="D62" s="268">
        <v>224</v>
      </c>
      <c r="E62" s="18">
        <v>51</v>
      </c>
      <c r="F62" s="45">
        <f t="shared" si="4"/>
        <v>275</v>
      </c>
      <c r="G62" s="46">
        <f t="shared" si="5"/>
        <v>80</v>
      </c>
      <c r="H62" s="47">
        <f t="shared" si="6"/>
        <v>0.18545454545454546</v>
      </c>
      <c r="I62" s="67">
        <f t="shared" si="7"/>
        <v>75</v>
      </c>
    </row>
    <row r="63" spans="1:9" x14ac:dyDescent="0.15">
      <c r="A63" s="1" t="s">
        <v>127</v>
      </c>
      <c r="B63" s="1" t="s">
        <v>39</v>
      </c>
      <c r="C63" s="1" t="s">
        <v>128</v>
      </c>
      <c r="D63" s="268">
        <v>3278</v>
      </c>
      <c r="E63" s="18">
        <v>2189</v>
      </c>
      <c r="F63" s="45">
        <f t="shared" si="4"/>
        <v>5467</v>
      </c>
      <c r="G63" s="46">
        <f t="shared" si="5"/>
        <v>32</v>
      </c>
      <c r="H63" s="47">
        <f t="shared" si="6"/>
        <v>0.40040241448692154</v>
      </c>
      <c r="I63" s="67">
        <f t="shared" si="7"/>
        <v>36</v>
      </c>
    </row>
    <row r="64" spans="1:9" x14ac:dyDescent="0.15">
      <c r="A64" s="1" t="s">
        <v>129</v>
      </c>
      <c r="B64" s="1" t="s">
        <v>311</v>
      </c>
      <c r="C64" s="1" t="s">
        <v>130</v>
      </c>
      <c r="D64" s="268">
        <v>3869</v>
      </c>
      <c r="E64" s="18">
        <v>1725</v>
      </c>
      <c r="F64" s="45">
        <f t="shared" si="4"/>
        <v>5594</v>
      </c>
      <c r="G64" s="46">
        <f t="shared" si="5"/>
        <v>30</v>
      </c>
      <c r="H64" s="47">
        <f t="shared" si="6"/>
        <v>0.30836610654272434</v>
      </c>
      <c r="I64" s="67">
        <f t="shared" si="7"/>
        <v>63</v>
      </c>
    </row>
    <row r="65" spans="1:9" x14ac:dyDescent="0.15">
      <c r="A65" s="1" t="s">
        <v>131</v>
      </c>
      <c r="B65" s="1" t="s">
        <v>312</v>
      </c>
      <c r="C65" s="1" t="s">
        <v>132</v>
      </c>
      <c r="D65" s="268">
        <v>319</v>
      </c>
      <c r="E65" s="18">
        <v>326</v>
      </c>
      <c r="F65" s="45">
        <f t="shared" si="4"/>
        <v>645</v>
      </c>
      <c r="G65" s="46">
        <f t="shared" si="5"/>
        <v>77</v>
      </c>
      <c r="H65" s="47">
        <f t="shared" si="6"/>
        <v>0.50542635658914725</v>
      </c>
      <c r="I65" s="67">
        <f t="shared" si="7"/>
        <v>17</v>
      </c>
    </row>
    <row r="66" spans="1:9" x14ac:dyDescent="0.15">
      <c r="A66" s="1" t="s">
        <v>133</v>
      </c>
      <c r="B66" s="1" t="s">
        <v>309</v>
      </c>
      <c r="C66" s="1" t="s">
        <v>134</v>
      </c>
      <c r="D66" s="268">
        <v>6573</v>
      </c>
      <c r="E66" s="18">
        <v>2207</v>
      </c>
      <c r="F66" s="45">
        <f t="shared" si="4"/>
        <v>8780</v>
      </c>
      <c r="G66" s="46">
        <f t="shared" si="5"/>
        <v>8</v>
      </c>
      <c r="H66" s="47">
        <f t="shared" si="6"/>
        <v>0.25136674259681091</v>
      </c>
      <c r="I66" s="67">
        <f t="shared" si="7"/>
        <v>72</v>
      </c>
    </row>
    <row r="67" spans="1:9" x14ac:dyDescent="0.15">
      <c r="A67" s="1" t="s">
        <v>135</v>
      </c>
      <c r="B67" s="1" t="s">
        <v>313</v>
      </c>
      <c r="C67" s="1" t="s">
        <v>136</v>
      </c>
      <c r="D67" s="268">
        <v>407</v>
      </c>
      <c r="E67" s="18">
        <v>531</v>
      </c>
      <c r="F67" s="45">
        <f t="shared" si="4"/>
        <v>938</v>
      </c>
      <c r="G67" s="46">
        <f t="shared" si="5"/>
        <v>72</v>
      </c>
      <c r="H67" s="47">
        <f t="shared" si="6"/>
        <v>0.56609808102345416</v>
      </c>
      <c r="I67" s="67">
        <f t="shared" si="7"/>
        <v>10</v>
      </c>
    </row>
    <row r="68" spans="1:9" x14ac:dyDescent="0.15">
      <c r="A68" s="1" t="s">
        <v>137</v>
      </c>
      <c r="B68" s="1" t="s">
        <v>310</v>
      </c>
      <c r="C68" s="1" t="s">
        <v>138</v>
      </c>
      <c r="D68" s="268">
        <v>2255</v>
      </c>
      <c r="E68" s="18">
        <v>926</v>
      </c>
      <c r="F68" s="45">
        <f t="shared" si="4"/>
        <v>3181</v>
      </c>
      <c r="G68" s="46">
        <f t="shared" si="5"/>
        <v>57</v>
      </c>
      <c r="H68" s="47">
        <f t="shared" si="6"/>
        <v>0.29110342659541028</v>
      </c>
      <c r="I68" s="67">
        <f t="shared" si="7"/>
        <v>67</v>
      </c>
    </row>
    <row r="69" spans="1:9" x14ac:dyDescent="0.15">
      <c r="A69" s="1" t="s">
        <v>139</v>
      </c>
      <c r="B69" s="1" t="s">
        <v>309</v>
      </c>
      <c r="C69" s="1" t="s">
        <v>140</v>
      </c>
      <c r="D69" s="268">
        <v>5606</v>
      </c>
      <c r="E69" s="18">
        <v>2959</v>
      </c>
      <c r="F69" s="45">
        <f t="shared" si="4"/>
        <v>8565</v>
      </c>
      <c r="G69" s="46">
        <f t="shared" si="5"/>
        <v>10</v>
      </c>
      <c r="H69" s="47">
        <f t="shared" si="6"/>
        <v>0.34547577349678926</v>
      </c>
      <c r="I69" s="67">
        <f t="shared" si="7"/>
        <v>56</v>
      </c>
    </row>
    <row r="70" spans="1:9" x14ac:dyDescent="0.15">
      <c r="A70" s="1" t="s">
        <v>141</v>
      </c>
      <c r="B70" s="1" t="s">
        <v>313</v>
      </c>
      <c r="C70" s="1" t="s">
        <v>142</v>
      </c>
      <c r="D70" s="268">
        <v>1489</v>
      </c>
      <c r="E70" s="18">
        <v>1850</v>
      </c>
      <c r="F70" s="45">
        <f t="shared" si="4"/>
        <v>3339</v>
      </c>
      <c r="G70" s="46">
        <f t="shared" si="5"/>
        <v>56</v>
      </c>
      <c r="H70" s="47">
        <f t="shared" si="6"/>
        <v>0.55405810122791255</v>
      </c>
      <c r="I70" s="67">
        <f t="shared" si="7"/>
        <v>13</v>
      </c>
    </row>
    <row r="71" spans="1:9" x14ac:dyDescent="0.15">
      <c r="A71" s="1" t="s">
        <v>143</v>
      </c>
      <c r="B71" s="1" t="s">
        <v>309</v>
      </c>
      <c r="C71" s="1" t="s">
        <v>144</v>
      </c>
      <c r="D71" s="268">
        <v>7036</v>
      </c>
      <c r="E71" s="18">
        <v>3906</v>
      </c>
      <c r="F71" s="45">
        <f t="shared" si="4"/>
        <v>10942</v>
      </c>
      <c r="G71" s="46">
        <f t="shared" si="5"/>
        <v>2</v>
      </c>
      <c r="H71" s="47">
        <f t="shared" si="6"/>
        <v>0.35697313105465178</v>
      </c>
      <c r="I71" s="67">
        <f t="shared" si="7"/>
        <v>52</v>
      </c>
    </row>
    <row r="72" spans="1:9" x14ac:dyDescent="0.15">
      <c r="A72" s="1" t="s">
        <v>145</v>
      </c>
      <c r="B72" s="1" t="s">
        <v>313</v>
      </c>
      <c r="C72" s="1" t="s">
        <v>146</v>
      </c>
      <c r="D72" s="268">
        <v>345</v>
      </c>
      <c r="E72" s="18">
        <v>554</v>
      </c>
      <c r="F72" s="45">
        <f t="shared" si="4"/>
        <v>899</v>
      </c>
      <c r="G72" s="46">
        <f t="shared" si="5"/>
        <v>73</v>
      </c>
      <c r="H72" s="47">
        <f t="shared" si="6"/>
        <v>0.61624026696329259</v>
      </c>
      <c r="I72" s="67">
        <f t="shared" si="7"/>
        <v>6</v>
      </c>
    </row>
    <row r="73" spans="1:9" x14ac:dyDescent="0.15">
      <c r="A73" s="1" t="s">
        <v>147</v>
      </c>
      <c r="B73" s="1" t="s">
        <v>313</v>
      </c>
      <c r="C73" s="1" t="s">
        <v>148</v>
      </c>
      <c r="D73" s="268">
        <v>554</v>
      </c>
      <c r="E73" s="18">
        <v>819</v>
      </c>
      <c r="F73" s="45">
        <f t="shared" si="4"/>
        <v>1373</v>
      </c>
      <c r="G73" s="46">
        <f t="shared" si="5"/>
        <v>69</v>
      </c>
      <c r="H73" s="47">
        <f t="shared" si="6"/>
        <v>0.59650400582665697</v>
      </c>
      <c r="I73" s="67">
        <f t="shared" si="7"/>
        <v>7</v>
      </c>
    </row>
    <row r="74" spans="1:9" x14ac:dyDescent="0.15">
      <c r="A74" s="1" t="s">
        <v>149</v>
      </c>
      <c r="B74" s="1" t="s">
        <v>315</v>
      </c>
      <c r="C74" s="1" t="s">
        <v>150</v>
      </c>
      <c r="D74" s="268">
        <v>0</v>
      </c>
      <c r="E74" s="18">
        <v>2211</v>
      </c>
      <c r="F74" s="45">
        <f t="shared" si="4"/>
        <v>2211</v>
      </c>
      <c r="G74" s="46">
        <f t="shared" si="5"/>
        <v>63</v>
      </c>
      <c r="H74" s="47">
        <f t="shared" si="6"/>
        <v>1</v>
      </c>
      <c r="I74" s="67">
        <f t="shared" si="7"/>
        <v>1</v>
      </c>
    </row>
    <row r="75" spans="1:9" x14ac:dyDescent="0.15">
      <c r="A75" s="77" t="s">
        <v>151</v>
      </c>
      <c r="B75" s="77" t="s">
        <v>314</v>
      </c>
      <c r="C75" s="77" t="s">
        <v>152</v>
      </c>
      <c r="D75" s="269"/>
      <c r="E75" s="270"/>
      <c r="F75" s="49"/>
      <c r="G75" s="50"/>
      <c r="H75" s="51"/>
      <c r="I75" s="69"/>
    </row>
    <row r="76" spans="1:9" x14ac:dyDescent="0.15">
      <c r="A76" s="1" t="s">
        <v>153</v>
      </c>
      <c r="B76" s="1" t="s">
        <v>315</v>
      </c>
      <c r="C76" s="1" t="s">
        <v>154</v>
      </c>
      <c r="D76" s="268">
        <v>2853</v>
      </c>
      <c r="E76" s="18">
        <v>1630</v>
      </c>
      <c r="F76" s="45">
        <f t="shared" ref="F76:F97" si="8">SUM(D76:E76)</f>
        <v>4483</v>
      </c>
      <c r="G76" s="46">
        <f t="shared" ref="G76:G97" si="9">_xlfn.RANK.EQ(F76,$F$12:$F$97,0)</f>
        <v>40</v>
      </c>
      <c r="H76" s="47">
        <f t="shared" ref="H76:H97" si="10">E76/F76</f>
        <v>0.36359580637965649</v>
      </c>
      <c r="I76" s="67">
        <f t="shared" ref="I76:I97" si="11">_xlfn.RANK.EQ(H76,$H$12:$H$97,0)</f>
        <v>49</v>
      </c>
    </row>
    <row r="77" spans="1:9" x14ac:dyDescent="0.15">
      <c r="A77" s="1" t="s">
        <v>155</v>
      </c>
      <c r="B77" s="1" t="s">
        <v>39</v>
      </c>
      <c r="C77" s="1" t="s">
        <v>156</v>
      </c>
      <c r="D77" s="268">
        <v>3498</v>
      </c>
      <c r="E77" s="18">
        <v>2276</v>
      </c>
      <c r="F77" s="45">
        <f t="shared" si="8"/>
        <v>5774</v>
      </c>
      <c r="G77" s="46">
        <f t="shared" si="9"/>
        <v>27</v>
      </c>
      <c r="H77" s="47">
        <f t="shared" si="10"/>
        <v>0.3941808105299619</v>
      </c>
      <c r="I77" s="67">
        <f t="shared" si="11"/>
        <v>41</v>
      </c>
    </row>
    <row r="78" spans="1:9" x14ac:dyDescent="0.15">
      <c r="A78" s="1" t="s">
        <v>157</v>
      </c>
      <c r="B78" s="1" t="s">
        <v>39</v>
      </c>
      <c r="C78" s="1" t="s">
        <v>158</v>
      </c>
      <c r="D78" s="268">
        <v>2647</v>
      </c>
      <c r="E78" s="18">
        <v>1804</v>
      </c>
      <c r="F78" s="45">
        <f t="shared" si="8"/>
        <v>4451</v>
      </c>
      <c r="G78" s="46">
        <f t="shared" si="9"/>
        <v>42</v>
      </c>
      <c r="H78" s="47">
        <f t="shared" si="10"/>
        <v>0.40530217928555379</v>
      </c>
      <c r="I78" s="67">
        <f t="shared" si="11"/>
        <v>33</v>
      </c>
    </row>
    <row r="79" spans="1:9" x14ac:dyDescent="0.15">
      <c r="A79" s="1" t="s">
        <v>159</v>
      </c>
      <c r="B79" s="1" t="s">
        <v>309</v>
      </c>
      <c r="C79" s="1" t="s">
        <v>160</v>
      </c>
      <c r="D79" s="268">
        <v>3641</v>
      </c>
      <c r="E79" s="18">
        <v>2859</v>
      </c>
      <c r="F79" s="45">
        <f t="shared" si="8"/>
        <v>6500</v>
      </c>
      <c r="G79" s="46">
        <f t="shared" si="9"/>
        <v>21</v>
      </c>
      <c r="H79" s="47">
        <f t="shared" si="10"/>
        <v>0.43984615384615383</v>
      </c>
      <c r="I79" s="67">
        <f t="shared" si="11"/>
        <v>23</v>
      </c>
    </row>
    <row r="80" spans="1:9" x14ac:dyDescent="0.15">
      <c r="A80" s="1" t="s">
        <v>161</v>
      </c>
      <c r="B80" s="1" t="s">
        <v>309</v>
      </c>
      <c r="C80" s="1" t="s">
        <v>162</v>
      </c>
      <c r="D80" s="268">
        <v>5202</v>
      </c>
      <c r="E80" s="18">
        <v>2959</v>
      </c>
      <c r="F80" s="45">
        <f t="shared" si="8"/>
        <v>8161</v>
      </c>
      <c r="G80" s="46">
        <f t="shared" si="9"/>
        <v>15</v>
      </c>
      <c r="H80" s="47">
        <f t="shared" si="10"/>
        <v>0.362578115427031</v>
      </c>
      <c r="I80" s="67">
        <f t="shared" si="11"/>
        <v>50</v>
      </c>
    </row>
    <row r="81" spans="1:9" x14ac:dyDescent="0.15">
      <c r="A81" s="1" t="s">
        <v>163</v>
      </c>
      <c r="B81" s="1" t="s">
        <v>39</v>
      </c>
      <c r="C81" s="1" t="s">
        <v>164</v>
      </c>
      <c r="D81" s="268">
        <v>5188</v>
      </c>
      <c r="E81" s="18">
        <v>3247</v>
      </c>
      <c r="F81" s="45">
        <f t="shared" si="8"/>
        <v>8435</v>
      </c>
      <c r="G81" s="46">
        <f t="shared" si="9"/>
        <v>12</v>
      </c>
      <c r="H81" s="47">
        <f t="shared" si="10"/>
        <v>0.38494368701837584</v>
      </c>
      <c r="I81" s="67">
        <f t="shared" si="11"/>
        <v>43</v>
      </c>
    </row>
    <row r="82" spans="1:9" x14ac:dyDescent="0.15">
      <c r="A82" s="1" t="s">
        <v>165</v>
      </c>
      <c r="B82" s="1" t="s">
        <v>39</v>
      </c>
      <c r="C82" s="1" t="s">
        <v>166</v>
      </c>
      <c r="D82" s="268">
        <v>2829</v>
      </c>
      <c r="E82" s="18">
        <v>2035</v>
      </c>
      <c r="F82" s="45">
        <f t="shared" si="8"/>
        <v>4864</v>
      </c>
      <c r="G82" s="46">
        <f t="shared" si="9"/>
        <v>36</v>
      </c>
      <c r="H82" s="47">
        <f t="shared" si="10"/>
        <v>0.41837993421052633</v>
      </c>
      <c r="I82" s="67">
        <f t="shared" si="11"/>
        <v>29</v>
      </c>
    </row>
    <row r="83" spans="1:9" x14ac:dyDescent="0.15">
      <c r="A83" s="1" t="s">
        <v>167</v>
      </c>
      <c r="B83" s="1" t="s">
        <v>313</v>
      </c>
      <c r="C83" s="1" t="s">
        <v>168</v>
      </c>
      <c r="D83" s="268">
        <v>238</v>
      </c>
      <c r="E83" s="18">
        <v>277</v>
      </c>
      <c r="F83" s="45">
        <f t="shared" si="8"/>
        <v>515</v>
      </c>
      <c r="G83" s="46">
        <f t="shared" si="9"/>
        <v>78</v>
      </c>
      <c r="H83" s="47">
        <f t="shared" si="10"/>
        <v>0.53786407766990296</v>
      </c>
      <c r="I83" s="67">
        <f t="shared" si="11"/>
        <v>16</v>
      </c>
    </row>
    <row r="84" spans="1:9" x14ac:dyDescent="0.15">
      <c r="A84" s="1" t="s">
        <v>169</v>
      </c>
      <c r="B84" s="1" t="s">
        <v>39</v>
      </c>
      <c r="C84" s="1" t="s">
        <v>170</v>
      </c>
      <c r="D84" s="268">
        <v>2626</v>
      </c>
      <c r="E84" s="18">
        <v>2015</v>
      </c>
      <c r="F84" s="45">
        <f t="shared" si="8"/>
        <v>4641</v>
      </c>
      <c r="G84" s="46">
        <f t="shared" si="9"/>
        <v>38</v>
      </c>
      <c r="H84" s="47">
        <f t="shared" si="10"/>
        <v>0.43417366946778713</v>
      </c>
      <c r="I84" s="67">
        <f t="shared" si="11"/>
        <v>24</v>
      </c>
    </row>
    <row r="85" spans="1:9" x14ac:dyDescent="0.15">
      <c r="A85" s="1" t="s">
        <v>171</v>
      </c>
      <c r="B85" s="1" t="s">
        <v>39</v>
      </c>
      <c r="C85" s="1" t="s">
        <v>172</v>
      </c>
      <c r="D85" s="268">
        <v>3843</v>
      </c>
      <c r="E85" s="18">
        <v>2562</v>
      </c>
      <c r="F85" s="45">
        <f t="shared" si="8"/>
        <v>6405</v>
      </c>
      <c r="G85" s="46">
        <f t="shared" si="9"/>
        <v>23</v>
      </c>
      <c r="H85" s="47">
        <f t="shared" si="10"/>
        <v>0.4</v>
      </c>
      <c r="I85" s="67">
        <f t="shared" si="11"/>
        <v>37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271">
        <v>2348</v>
      </c>
      <c r="E86" s="272">
        <v>1876</v>
      </c>
      <c r="F86" s="53">
        <f t="shared" si="8"/>
        <v>4224</v>
      </c>
      <c r="G86" s="54">
        <f t="shared" si="9"/>
        <v>46</v>
      </c>
      <c r="H86" s="55">
        <f t="shared" si="10"/>
        <v>0.4441287878787879</v>
      </c>
      <c r="I86" s="71">
        <f t="shared" si="11"/>
        <v>22</v>
      </c>
    </row>
    <row r="87" spans="1:9" x14ac:dyDescent="0.15">
      <c r="A87" s="1" t="s">
        <v>175</v>
      </c>
      <c r="B87" s="1" t="s">
        <v>310</v>
      </c>
      <c r="C87" s="1" t="s">
        <v>176</v>
      </c>
      <c r="D87" s="268">
        <v>2895</v>
      </c>
      <c r="E87" s="18">
        <v>583</v>
      </c>
      <c r="F87" s="45">
        <f t="shared" si="8"/>
        <v>3478</v>
      </c>
      <c r="G87" s="46">
        <f t="shared" si="9"/>
        <v>55</v>
      </c>
      <c r="H87" s="47">
        <f t="shared" si="10"/>
        <v>0.16762507188039102</v>
      </c>
      <c r="I87" s="67">
        <f t="shared" si="11"/>
        <v>77</v>
      </c>
    </row>
    <row r="88" spans="1:9" x14ac:dyDescent="0.15">
      <c r="A88" s="1" t="s">
        <v>177</v>
      </c>
      <c r="B88" s="1" t="s">
        <v>313</v>
      </c>
      <c r="C88" s="1" t="s">
        <v>178</v>
      </c>
      <c r="D88" s="268">
        <v>828</v>
      </c>
      <c r="E88" s="18">
        <v>1079</v>
      </c>
      <c r="F88" s="45">
        <f t="shared" si="8"/>
        <v>1907</v>
      </c>
      <c r="G88" s="46">
        <f t="shared" si="9"/>
        <v>65</v>
      </c>
      <c r="H88" s="47">
        <f t="shared" si="10"/>
        <v>0.56581017304667014</v>
      </c>
      <c r="I88" s="67">
        <f t="shared" si="11"/>
        <v>11</v>
      </c>
    </row>
    <row r="89" spans="1:9" x14ac:dyDescent="0.15">
      <c r="A89" s="1" t="s">
        <v>179</v>
      </c>
      <c r="B89" s="1" t="s">
        <v>309</v>
      </c>
      <c r="C89" s="1" t="s">
        <v>180</v>
      </c>
      <c r="D89" s="268">
        <v>5987</v>
      </c>
      <c r="E89" s="18">
        <v>2617</v>
      </c>
      <c r="F89" s="45">
        <f t="shared" si="8"/>
        <v>8604</v>
      </c>
      <c r="G89" s="46">
        <f t="shared" si="9"/>
        <v>9</v>
      </c>
      <c r="H89" s="47">
        <f t="shared" si="10"/>
        <v>0.30416085541608556</v>
      </c>
      <c r="I89" s="67">
        <f t="shared" si="11"/>
        <v>64</v>
      </c>
    </row>
    <row r="90" spans="1:9" x14ac:dyDescent="0.15">
      <c r="A90" s="1" t="s">
        <v>181</v>
      </c>
      <c r="B90" s="1" t="s">
        <v>39</v>
      </c>
      <c r="C90" s="1" t="s">
        <v>182</v>
      </c>
      <c r="D90" s="268">
        <v>3470</v>
      </c>
      <c r="E90" s="18">
        <v>2364</v>
      </c>
      <c r="F90" s="45">
        <f t="shared" si="8"/>
        <v>5834</v>
      </c>
      <c r="G90" s="46">
        <f t="shared" si="9"/>
        <v>25</v>
      </c>
      <c r="H90" s="47">
        <f t="shared" si="10"/>
        <v>0.40521083304765171</v>
      </c>
      <c r="I90" s="67">
        <f t="shared" si="11"/>
        <v>34</v>
      </c>
    </row>
    <row r="91" spans="1:9" x14ac:dyDescent="0.15">
      <c r="A91" s="1" t="s">
        <v>183</v>
      </c>
      <c r="B91" s="1" t="s">
        <v>39</v>
      </c>
      <c r="C91" s="1" t="s">
        <v>184</v>
      </c>
      <c r="D91" s="268">
        <v>3359</v>
      </c>
      <c r="E91" s="18">
        <v>2435</v>
      </c>
      <c r="F91" s="45">
        <f t="shared" si="8"/>
        <v>5794</v>
      </c>
      <c r="G91" s="46">
        <f t="shared" si="9"/>
        <v>26</v>
      </c>
      <c r="H91" s="47">
        <f t="shared" si="10"/>
        <v>0.42026234035208837</v>
      </c>
      <c r="I91" s="67">
        <f t="shared" si="11"/>
        <v>27</v>
      </c>
    </row>
    <row r="92" spans="1:9" x14ac:dyDescent="0.15">
      <c r="A92" s="1" t="s">
        <v>185</v>
      </c>
      <c r="B92" s="1" t="s">
        <v>39</v>
      </c>
      <c r="C92" s="1" t="s">
        <v>186</v>
      </c>
      <c r="D92" s="268">
        <v>3094</v>
      </c>
      <c r="E92" s="18">
        <v>2287</v>
      </c>
      <c r="F92" s="45">
        <f t="shared" si="8"/>
        <v>5381</v>
      </c>
      <c r="G92" s="46">
        <f t="shared" si="9"/>
        <v>34</v>
      </c>
      <c r="H92" s="47">
        <f t="shared" si="10"/>
        <v>0.42501393792975284</v>
      </c>
      <c r="I92" s="67">
        <f t="shared" si="11"/>
        <v>26</v>
      </c>
    </row>
    <row r="93" spans="1:9" x14ac:dyDescent="0.15">
      <c r="A93" s="1" t="s">
        <v>187</v>
      </c>
      <c r="B93" s="1" t="s">
        <v>39</v>
      </c>
      <c r="C93" s="1" t="s">
        <v>188</v>
      </c>
      <c r="D93" s="268">
        <v>3019</v>
      </c>
      <c r="E93" s="18">
        <v>2082</v>
      </c>
      <c r="F93" s="45">
        <f t="shared" si="8"/>
        <v>5101</v>
      </c>
      <c r="G93" s="46">
        <f t="shared" si="9"/>
        <v>35</v>
      </c>
      <c r="H93" s="47">
        <f t="shared" si="10"/>
        <v>0.40815526367378946</v>
      </c>
      <c r="I93" s="67">
        <f t="shared" si="11"/>
        <v>32</v>
      </c>
    </row>
    <row r="94" spans="1:9" x14ac:dyDescent="0.15">
      <c r="A94" s="1" t="s">
        <v>189</v>
      </c>
      <c r="B94" s="1" t="s">
        <v>39</v>
      </c>
      <c r="C94" s="1" t="s">
        <v>190</v>
      </c>
      <c r="D94" s="268">
        <v>3717</v>
      </c>
      <c r="E94" s="18">
        <v>1907</v>
      </c>
      <c r="F94" s="45">
        <f t="shared" si="8"/>
        <v>5624</v>
      </c>
      <c r="G94" s="46">
        <f t="shared" si="9"/>
        <v>29</v>
      </c>
      <c r="H94" s="47">
        <f t="shared" si="10"/>
        <v>0.33908250355618774</v>
      </c>
      <c r="I94" s="67">
        <f t="shared" si="11"/>
        <v>58</v>
      </c>
    </row>
    <row r="95" spans="1:9" x14ac:dyDescent="0.15">
      <c r="A95" s="1" t="s">
        <v>191</v>
      </c>
      <c r="B95" s="1" t="s">
        <v>39</v>
      </c>
      <c r="C95" s="1" t="s">
        <v>192</v>
      </c>
      <c r="D95" s="268">
        <v>3988</v>
      </c>
      <c r="E95" s="18">
        <v>2761</v>
      </c>
      <c r="F95" s="45">
        <f t="shared" si="8"/>
        <v>6749</v>
      </c>
      <c r="G95" s="46">
        <f t="shared" si="9"/>
        <v>19</v>
      </c>
      <c r="H95" s="47">
        <f t="shared" si="10"/>
        <v>0.40909764409542154</v>
      </c>
      <c r="I95" s="67">
        <f t="shared" si="11"/>
        <v>30</v>
      </c>
    </row>
    <row r="96" spans="1:9" x14ac:dyDescent="0.15">
      <c r="A96" s="1" t="s">
        <v>193</v>
      </c>
      <c r="B96" s="1" t="s">
        <v>310</v>
      </c>
      <c r="C96" s="1" t="s">
        <v>194</v>
      </c>
      <c r="D96" s="268">
        <v>307</v>
      </c>
      <c r="E96" s="18">
        <v>93</v>
      </c>
      <c r="F96" s="45">
        <f t="shared" si="8"/>
        <v>400</v>
      </c>
      <c r="G96" s="46">
        <f t="shared" si="9"/>
        <v>79</v>
      </c>
      <c r="H96" s="47">
        <f t="shared" si="10"/>
        <v>0.23250000000000001</v>
      </c>
      <c r="I96" s="67">
        <f t="shared" si="11"/>
        <v>73</v>
      </c>
    </row>
    <row r="97" spans="1:9" ht="14.25" thickBot="1" x14ac:dyDescent="0.2">
      <c r="A97" s="1" t="s">
        <v>195</v>
      </c>
      <c r="B97" s="1" t="s">
        <v>39</v>
      </c>
      <c r="C97" s="1" t="s">
        <v>196</v>
      </c>
      <c r="D97" s="273">
        <v>4080</v>
      </c>
      <c r="E97" s="274">
        <v>2482</v>
      </c>
      <c r="F97" s="72">
        <f t="shared" si="8"/>
        <v>6562</v>
      </c>
      <c r="G97" s="73">
        <f t="shared" si="9"/>
        <v>20</v>
      </c>
      <c r="H97" s="74">
        <f t="shared" si="10"/>
        <v>0.37823834196891193</v>
      </c>
      <c r="I97" s="75">
        <f t="shared" si="11"/>
        <v>45</v>
      </c>
    </row>
    <row r="98" spans="1:9" ht="14.25" thickBot="1" x14ac:dyDescent="0.2">
      <c r="A98" s="26"/>
      <c r="B98" s="26"/>
      <c r="C98" s="26"/>
    </row>
    <row r="99" spans="1:9" ht="14.25" thickBot="1" x14ac:dyDescent="0.2">
      <c r="C99" s="275" t="s">
        <v>517</v>
      </c>
      <c r="D99" s="276">
        <f>SUM(D12:D97)</f>
        <v>241965</v>
      </c>
      <c r="E99" s="276">
        <f t="shared" ref="E99:F99" si="12">SUM(E12:E97)</f>
        <v>141764</v>
      </c>
      <c r="F99" s="277">
        <f t="shared" si="12"/>
        <v>383729</v>
      </c>
    </row>
  </sheetData>
  <autoFilter ref="A11:I97" xr:uid="{00000000-0009-0000-0000-000012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2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9"/>
  </sheetPr>
  <dimension ref="A1:Q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6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2.375" style="26" customWidth="1"/>
    <col min="12" max="13" width="9" style="26"/>
  </cols>
  <sheetData>
    <row r="1" spans="1:17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7" ht="24" customHeight="1" x14ac:dyDescent="0.15">
      <c r="A2" s="3" t="s">
        <v>273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7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19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  <c r="M5"/>
    </row>
    <row r="6" spans="1:17" x14ac:dyDescent="0.15">
      <c r="C6" s="27" t="s">
        <v>3</v>
      </c>
      <c r="D6" s="56">
        <f>INDEX(D12:D97,MATCH(C6,C12:C97,0),0)</f>
        <v>2271</v>
      </c>
      <c r="E6" s="57">
        <f>INDEX(E12:E97,MATCH(C6,C12:C97,0),0)</f>
        <v>1719</v>
      </c>
      <c r="F6" s="57">
        <f>SUM(D6:E6)</f>
        <v>3990</v>
      </c>
      <c r="G6" s="58">
        <f>_xlfn.RANK.EQ(F6,$F$12:$F$97,0)</f>
        <v>46</v>
      </c>
      <c r="H6" s="59">
        <f>E6/F6</f>
        <v>0.43082706766917295</v>
      </c>
      <c r="I6" s="60">
        <f>_xlfn.RANK.EQ(H6,$H$12:$H$97,0)</f>
        <v>22</v>
      </c>
    </row>
    <row r="7" spans="1:17" x14ac:dyDescent="0.15">
      <c r="C7" s="28" t="s">
        <v>20</v>
      </c>
      <c r="D7" s="94">
        <f>ROUND(SUMIF($B$12:$B$97,"G",D12:D97)/(COUNTIFS(B12:B97,"G",D12:D97,"&lt;&gt;")),1)</f>
        <v>3237.2</v>
      </c>
      <c r="E7" s="95">
        <f>ROUND(SUMIF($B$12:$B$97,"G",E12:E97)/(COUNTIFS(B12:B97,"G",D12:D97,"&lt;&gt;")),1)</f>
        <v>2055.6999999999998</v>
      </c>
      <c r="F7" s="95">
        <f>ROUND(SUM(D7:E7),1)</f>
        <v>5292.9</v>
      </c>
      <c r="G7" s="30"/>
      <c r="H7" s="31">
        <f>E7/F7</f>
        <v>0.38838821817907004</v>
      </c>
      <c r="I7" s="32"/>
      <c r="J7"/>
      <c r="K7"/>
      <c r="N7" s="26"/>
      <c r="O7" s="26"/>
      <c r="P7" s="26"/>
      <c r="Q7" s="26"/>
    </row>
    <row r="8" spans="1:17" ht="14.25" thickBot="1" x14ac:dyDescent="0.2">
      <c r="C8" s="33" t="s">
        <v>21</v>
      </c>
      <c r="D8" s="97">
        <f>ROUND(AVERAGE(D12:D97),1)</f>
        <v>2801.5</v>
      </c>
      <c r="E8" s="98">
        <f>ROUND(AVERAGE(E12:E97),1)</f>
        <v>1616.2</v>
      </c>
      <c r="F8" s="98">
        <f>ROUND(SUM(D8:E8),1)</f>
        <v>4417.7</v>
      </c>
      <c r="G8" s="36"/>
      <c r="H8" s="37">
        <f>E8/F8</f>
        <v>0.3658464812006248</v>
      </c>
      <c r="I8" s="38"/>
    </row>
    <row r="9" spans="1:17" ht="21" customHeight="1" thickBot="1" x14ac:dyDescent="0.2">
      <c r="D9" s="64"/>
    </row>
    <row r="10" spans="1:17" ht="21" customHeight="1" x14ac:dyDescent="0.15">
      <c r="D10" s="360" t="str" cm="1">
        <f t="array" aca="1" ref="D10" ca="1">RIGHT(CELL("filename",A1),4)&amp;"年度（基準日：５月１日）"</f>
        <v>2020年度（基準日：５月１日）</v>
      </c>
      <c r="E10" s="361"/>
      <c r="F10" s="361"/>
      <c r="G10" s="361"/>
      <c r="H10" s="361"/>
      <c r="I10" s="362"/>
    </row>
    <row r="11" spans="1:17" ht="27" x14ac:dyDescent="0.15">
      <c r="A11" s="16" t="s">
        <v>22</v>
      </c>
      <c r="B11" s="39" t="s">
        <v>23</v>
      </c>
      <c r="C11" s="16" t="s">
        <v>15</v>
      </c>
      <c r="D11" s="65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66" t="s">
        <v>19</v>
      </c>
    </row>
    <row r="12" spans="1:17" x14ac:dyDescent="0.15">
      <c r="A12" s="1" t="s">
        <v>24</v>
      </c>
      <c r="B12" s="1" t="s">
        <v>309</v>
      </c>
      <c r="C12" s="1" t="s">
        <v>199</v>
      </c>
      <c r="D12" s="268">
        <v>7273</v>
      </c>
      <c r="E12" s="18">
        <v>2908</v>
      </c>
      <c r="F12" s="45">
        <f t="shared" ref="F12:F42" si="0">SUM(D12:E12)</f>
        <v>10181</v>
      </c>
      <c r="G12" s="46">
        <f t="shared" ref="G12:G42" si="1">_xlfn.RANK.EQ(F12,$F$12:$F$97,0)</f>
        <v>3</v>
      </c>
      <c r="H12" s="47">
        <f t="shared" ref="H12:H42" si="2">E12/F12</f>
        <v>0.2856300952755132</v>
      </c>
      <c r="I12" s="67">
        <f t="shared" ref="I12:I42" si="3">_xlfn.RANK.EQ(H12,$H$12:$H$97,0)</f>
        <v>67</v>
      </c>
    </row>
    <row r="13" spans="1:17" x14ac:dyDescent="0.15">
      <c r="A13" s="1" t="s">
        <v>26</v>
      </c>
      <c r="B13" s="1" t="s">
        <v>313</v>
      </c>
      <c r="C13" s="1" t="s">
        <v>200</v>
      </c>
      <c r="D13" s="268">
        <v>2180</v>
      </c>
      <c r="E13" s="18">
        <v>1977</v>
      </c>
      <c r="F13" s="45">
        <f t="shared" si="0"/>
        <v>4157</v>
      </c>
      <c r="G13" s="46">
        <f t="shared" si="1"/>
        <v>44</v>
      </c>
      <c r="H13" s="47">
        <f t="shared" si="2"/>
        <v>0.47558335337984126</v>
      </c>
      <c r="I13" s="67">
        <f t="shared" si="3"/>
        <v>19</v>
      </c>
    </row>
    <row r="14" spans="1:17" x14ac:dyDescent="0.15">
      <c r="A14" s="1" t="s">
        <v>28</v>
      </c>
      <c r="B14" s="1" t="s">
        <v>310</v>
      </c>
      <c r="C14" s="1" t="s">
        <v>29</v>
      </c>
      <c r="D14" s="268">
        <v>1893</v>
      </c>
      <c r="E14" s="18">
        <v>292</v>
      </c>
      <c r="F14" s="45">
        <f t="shared" si="0"/>
        <v>2185</v>
      </c>
      <c r="G14" s="46">
        <f t="shared" si="1"/>
        <v>63</v>
      </c>
      <c r="H14" s="47">
        <f t="shared" si="2"/>
        <v>0.13363844393592678</v>
      </c>
      <c r="I14" s="67">
        <f t="shared" si="3"/>
        <v>80</v>
      </c>
    </row>
    <row r="15" spans="1:17" x14ac:dyDescent="0.15">
      <c r="A15" s="1" t="s">
        <v>30</v>
      </c>
      <c r="B15" s="1" t="s">
        <v>311</v>
      </c>
      <c r="C15" s="1" t="s">
        <v>201</v>
      </c>
      <c r="D15" s="268">
        <v>772</v>
      </c>
      <c r="E15" s="18">
        <v>581</v>
      </c>
      <c r="F15" s="45">
        <f t="shared" si="0"/>
        <v>1353</v>
      </c>
      <c r="G15" s="46">
        <f t="shared" si="1"/>
        <v>67</v>
      </c>
      <c r="H15" s="47">
        <f t="shared" si="2"/>
        <v>0.42941611234294164</v>
      </c>
      <c r="I15" s="67">
        <f t="shared" si="3"/>
        <v>24</v>
      </c>
    </row>
    <row r="16" spans="1:17" x14ac:dyDescent="0.15">
      <c r="A16" s="1" t="s">
        <v>32</v>
      </c>
      <c r="B16" s="1" t="s">
        <v>310</v>
      </c>
      <c r="C16" s="1" t="s">
        <v>202</v>
      </c>
      <c r="D16" s="268">
        <v>412</v>
      </c>
      <c r="E16" s="18">
        <v>591</v>
      </c>
      <c r="F16" s="45">
        <f t="shared" si="0"/>
        <v>1003</v>
      </c>
      <c r="G16" s="46">
        <f t="shared" si="1"/>
        <v>72</v>
      </c>
      <c r="H16" s="47">
        <f t="shared" si="2"/>
        <v>0.58923230309072783</v>
      </c>
      <c r="I16" s="67">
        <f t="shared" si="3"/>
        <v>8</v>
      </c>
    </row>
    <row r="17" spans="1:9" x14ac:dyDescent="0.15">
      <c r="A17" s="1" t="s">
        <v>34</v>
      </c>
      <c r="B17" s="1" t="s">
        <v>310</v>
      </c>
      <c r="C17" s="1" t="s">
        <v>203</v>
      </c>
      <c r="D17" s="268">
        <v>1919</v>
      </c>
      <c r="E17" s="18">
        <v>302</v>
      </c>
      <c r="F17" s="45">
        <f t="shared" si="0"/>
        <v>2221</v>
      </c>
      <c r="G17" s="46">
        <f t="shared" si="1"/>
        <v>61</v>
      </c>
      <c r="H17" s="47">
        <f t="shared" si="2"/>
        <v>0.13597478613237279</v>
      </c>
      <c r="I17" s="67">
        <f t="shared" si="3"/>
        <v>79</v>
      </c>
    </row>
    <row r="18" spans="1:9" x14ac:dyDescent="0.15">
      <c r="A18" s="1" t="s">
        <v>36</v>
      </c>
      <c r="B18" s="1" t="s">
        <v>312</v>
      </c>
      <c r="C18" s="1" t="s">
        <v>37</v>
      </c>
      <c r="D18" s="268">
        <v>555</v>
      </c>
      <c r="E18" s="18">
        <v>639</v>
      </c>
      <c r="F18" s="45">
        <f t="shared" si="0"/>
        <v>1194</v>
      </c>
      <c r="G18" s="46">
        <f t="shared" si="1"/>
        <v>70</v>
      </c>
      <c r="H18" s="47">
        <f t="shared" si="2"/>
        <v>0.53517587939698497</v>
      </c>
      <c r="I18" s="67">
        <f t="shared" si="3"/>
        <v>15</v>
      </c>
    </row>
    <row r="19" spans="1:9" x14ac:dyDescent="0.15">
      <c r="A19" s="1" t="s">
        <v>38</v>
      </c>
      <c r="B19" s="1" t="s">
        <v>39</v>
      </c>
      <c r="C19" s="1" t="s">
        <v>204</v>
      </c>
      <c r="D19" s="268">
        <v>2667</v>
      </c>
      <c r="E19" s="18">
        <v>1864</v>
      </c>
      <c r="F19" s="45">
        <f t="shared" si="0"/>
        <v>4531</v>
      </c>
      <c r="G19" s="46">
        <f t="shared" si="1"/>
        <v>37</v>
      </c>
      <c r="H19" s="47">
        <f t="shared" si="2"/>
        <v>0.41138821452218055</v>
      </c>
      <c r="I19" s="67">
        <f t="shared" si="3"/>
        <v>32</v>
      </c>
    </row>
    <row r="20" spans="1:9" x14ac:dyDescent="0.15">
      <c r="A20" s="1" t="s">
        <v>41</v>
      </c>
      <c r="B20" s="1" t="s">
        <v>315</v>
      </c>
      <c r="C20" s="1" t="s">
        <v>205</v>
      </c>
      <c r="D20" s="268">
        <v>1837</v>
      </c>
      <c r="E20" s="18">
        <v>1097</v>
      </c>
      <c r="F20" s="45">
        <f t="shared" si="0"/>
        <v>2934</v>
      </c>
      <c r="G20" s="46">
        <f t="shared" si="1"/>
        <v>57</v>
      </c>
      <c r="H20" s="47">
        <f t="shared" si="2"/>
        <v>0.37389229720518063</v>
      </c>
      <c r="I20" s="67">
        <f t="shared" si="3"/>
        <v>48</v>
      </c>
    </row>
    <row r="21" spans="1:9" x14ac:dyDescent="0.15">
      <c r="A21" s="1" t="s">
        <v>43</v>
      </c>
      <c r="B21" s="1" t="s">
        <v>309</v>
      </c>
      <c r="C21" s="1" t="s">
        <v>206</v>
      </c>
      <c r="D21" s="268">
        <v>5922</v>
      </c>
      <c r="E21" s="18">
        <v>2045</v>
      </c>
      <c r="F21" s="45">
        <f t="shared" si="0"/>
        <v>7967</v>
      </c>
      <c r="G21" s="46">
        <f t="shared" si="1"/>
        <v>11</v>
      </c>
      <c r="H21" s="47">
        <f t="shared" si="2"/>
        <v>0.25668382076063762</v>
      </c>
      <c r="I21" s="67">
        <f t="shared" si="3"/>
        <v>70</v>
      </c>
    </row>
    <row r="22" spans="1:9" x14ac:dyDescent="0.15">
      <c r="A22" s="1" t="s">
        <v>45</v>
      </c>
      <c r="B22" s="1" t="s">
        <v>313</v>
      </c>
      <c r="C22" s="1" t="s">
        <v>46</v>
      </c>
      <c r="D22" s="268">
        <v>459</v>
      </c>
      <c r="E22" s="18">
        <v>613</v>
      </c>
      <c r="F22" s="45">
        <f t="shared" si="0"/>
        <v>1072</v>
      </c>
      <c r="G22" s="46">
        <f t="shared" si="1"/>
        <v>71</v>
      </c>
      <c r="H22" s="47">
        <f t="shared" si="2"/>
        <v>0.57182835820895528</v>
      </c>
      <c r="I22" s="67">
        <f t="shared" si="3"/>
        <v>11</v>
      </c>
    </row>
    <row r="23" spans="1:9" x14ac:dyDescent="0.15">
      <c r="A23" s="1" t="s">
        <v>47</v>
      </c>
      <c r="B23" s="1" t="s">
        <v>39</v>
      </c>
      <c r="C23" s="1" t="s">
        <v>207</v>
      </c>
      <c r="D23" s="268">
        <v>2789</v>
      </c>
      <c r="E23" s="18">
        <v>1651</v>
      </c>
      <c r="F23" s="45">
        <f t="shared" si="0"/>
        <v>4440</v>
      </c>
      <c r="G23" s="46">
        <f t="shared" si="1"/>
        <v>39</v>
      </c>
      <c r="H23" s="47">
        <f t="shared" si="2"/>
        <v>0.37184684684684682</v>
      </c>
      <c r="I23" s="67">
        <f t="shared" si="3"/>
        <v>49</v>
      </c>
    </row>
    <row r="24" spans="1:9" x14ac:dyDescent="0.15">
      <c r="A24" s="1" t="s">
        <v>49</v>
      </c>
      <c r="B24" s="1" t="s">
        <v>39</v>
      </c>
      <c r="C24" s="1" t="s">
        <v>208</v>
      </c>
      <c r="D24" s="268">
        <v>3264</v>
      </c>
      <c r="E24" s="18">
        <v>1994</v>
      </c>
      <c r="F24" s="45">
        <f t="shared" si="0"/>
        <v>5258</v>
      </c>
      <c r="G24" s="46">
        <f t="shared" si="1"/>
        <v>30</v>
      </c>
      <c r="H24" s="47">
        <f t="shared" si="2"/>
        <v>0.3792316470140738</v>
      </c>
      <c r="I24" s="67">
        <f t="shared" si="3"/>
        <v>43</v>
      </c>
    </row>
    <row r="25" spans="1:9" x14ac:dyDescent="0.15">
      <c r="A25" s="1" t="s">
        <v>51</v>
      </c>
      <c r="B25" s="1" t="s">
        <v>311</v>
      </c>
      <c r="C25" s="1" t="s">
        <v>209</v>
      </c>
      <c r="D25" s="268">
        <v>2702</v>
      </c>
      <c r="E25" s="18">
        <v>1598</v>
      </c>
      <c r="F25" s="45">
        <f t="shared" si="0"/>
        <v>4300</v>
      </c>
      <c r="G25" s="46">
        <f t="shared" si="1"/>
        <v>42</v>
      </c>
      <c r="H25" s="47">
        <f t="shared" si="2"/>
        <v>0.37162790697674419</v>
      </c>
      <c r="I25" s="67">
        <f t="shared" si="3"/>
        <v>50</v>
      </c>
    </row>
    <row r="26" spans="1:9" x14ac:dyDescent="0.15">
      <c r="A26" s="1" t="s">
        <v>53</v>
      </c>
      <c r="B26" s="1" t="s">
        <v>315</v>
      </c>
      <c r="C26" s="1" t="s">
        <v>54</v>
      </c>
      <c r="D26" s="268">
        <v>4036</v>
      </c>
      <c r="E26" s="18">
        <v>2440</v>
      </c>
      <c r="F26" s="45">
        <f t="shared" si="0"/>
        <v>6476</v>
      </c>
      <c r="G26" s="46">
        <f t="shared" si="1"/>
        <v>18</v>
      </c>
      <c r="H26" s="47">
        <f t="shared" si="2"/>
        <v>0.37677578752316243</v>
      </c>
      <c r="I26" s="67">
        <f t="shared" si="3"/>
        <v>46</v>
      </c>
    </row>
    <row r="27" spans="1:9" x14ac:dyDescent="0.15">
      <c r="A27" s="1" t="s">
        <v>55</v>
      </c>
      <c r="B27" s="1" t="s">
        <v>309</v>
      </c>
      <c r="C27" s="1" t="s">
        <v>210</v>
      </c>
      <c r="D27" s="268">
        <v>5124</v>
      </c>
      <c r="E27" s="18">
        <v>3188</v>
      </c>
      <c r="F27" s="45">
        <f t="shared" si="0"/>
        <v>8312</v>
      </c>
      <c r="G27" s="46">
        <f t="shared" si="1"/>
        <v>9</v>
      </c>
      <c r="H27" s="47">
        <f t="shared" si="2"/>
        <v>0.38354186717998073</v>
      </c>
      <c r="I27" s="67">
        <f t="shared" si="3"/>
        <v>41</v>
      </c>
    </row>
    <row r="28" spans="1:9" x14ac:dyDescent="0.15">
      <c r="A28" s="1" t="s">
        <v>57</v>
      </c>
      <c r="B28" s="1" t="s">
        <v>311</v>
      </c>
      <c r="C28" s="1" t="s">
        <v>211</v>
      </c>
      <c r="D28" s="268">
        <v>67</v>
      </c>
      <c r="E28" s="18">
        <v>44</v>
      </c>
      <c r="F28" s="45">
        <f t="shared" si="0"/>
        <v>111</v>
      </c>
      <c r="G28" s="46">
        <f t="shared" si="1"/>
        <v>82</v>
      </c>
      <c r="H28" s="47">
        <f t="shared" si="2"/>
        <v>0.3963963963963964</v>
      </c>
      <c r="I28" s="67">
        <f t="shared" si="3"/>
        <v>36</v>
      </c>
    </row>
    <row r="29" spans="1:9" x14ac:dyDescent="0.15">
      <c r="A29" s="1" t="s">
        <v>59</v>
      </c>
      <c r="B29" s="1" t="s">
        <v>315</v>
      </c>
      <c r="C29" s="1" t="s">
        <v>212</v>
      </c>
      <c r="D29" s="268">
        <v>1361</v>
      </c>
      <c r="E29" s="18">
        <v>968</v>
      </c>
      <c r="F29" s="45">
        <f t="shared" si="0"/>
        <v>2329</v>
      </c>
      <c r="G29" s="46">
        <f t="shared" si="1"/>
        <v>60</v>
      </c>
      <c r="H29" s="47">
        <f t="shared" si="2"/>
        <v>0.41562902533276086</v>
      </c>
      <c r="I29" s="67">
        <f t="shared" si="3"/>
        <v>29</v>
      </c>
    </row>
    <row r="30" spans="1:9" x14ac:dyDescent="0.15">
      <c r="A30" s="1" t="s">
        <v>61</v>
      </c>
      <c r="B30" s="1" t="s">
        <v>39</v>
      </c>
      <c r="C30" s="1" t="s">
        <v>62</v>
      </c>
      <c r="D30" s="268">
        <v>1956</v>
      </c>
      <c r="E30" s="18">
        <v>1420</v>
      </c>
      <c r="F30" s="45">
        <f t="shared" si="0"/>
        <v>3376</v>
      </c>
      <c r="G30" s="46">
        <f t="shared" si="1"/>
        <v>53</v>
      </c>
      <c r="H30" s="47">
        <f t="shared" si="2"/>
        <v>0.42061611374407581</v>
      </c>
      <c r="I30" s="67">
        <f t="shared" si="3"/>
        <v>26</v>
      </c>
    </row>
    <row r="31" spans="1:9" x14ac:dyDescent="0.15">
      <c r="A31" s="1" t="s">
        <v>63</v>
      </c>
      <c r="B31" s="1" t="s">
        <v>315</v>
      </c>
      <c r="C31" s="1" t="s">
        <v>213</v>
      </c>
      <c r="D31" s="268">
        <v>4508</v>
      </c>
      <c r="E31" s="18">
        <v>2061</v>
      </c>
      <c r="F31" s="45">
        <f t="shared" si="0"/>
        <v>6569</v>
      </c>
      <c r="G31" s="46">
        <f t="shared" si="1"/>
        <v>17</v>
      </c>
      <c r="H31" s="47">
        <f t="shared" si="2"/>
        <v>0.31374638453341452</v>
      </c>
      <c r="I31" s="67">
        <f t="shared" si="3"/>
        <v>63</v>
      </c>
    </row>
    <row r="32" spans="1:9" x14ac:dyDescent="0.15">
      <c r="A32" s="1" t="s">
        <v>65</v>
      </c>
      <c r="B32" s="1" t="s">
        <v>309</v>
      </c>
      <c r="C32" s="1" t="s">
        <v>214</v>
      </c>
      <c r="D32" s="268">
        <v>7253</v>
      </c>
      <c r="E32" s="18">
        <v>3796</v>
      </c>
      <c r="F32" s="45">
        <f t="shared" si="0"/>
        <v>11049</v>
      </c>
      <c r="G32" s="46">
        <f t="shared" si="1"/>
        <v>1</v>
      </c>
      <c r="H32" s="47">
        <f t="shared" si="2"/>
        <v>0.34356050321296044</v>
      </c>
      <c r="I32" s="67">
        <f t="shared" si="3"/>
        <v>55</v>
      </c>
    </row>
    <row r="33" spans="1:9" x14ac:dyDescent="0.15">
      <c r="A33" s="1" t="s">
        <v>67</v>
      </c>
      <c r="B33" s="1" t="s">
        <v>309</v>
      </c>
      <c r="C33" s="1" t="s">
        <v>215</v>
      </c>
      <c r="D33" s="268">
        <v>7633</v>
      </c>
      <c r="E33" s="18">
        <v>2099</v>
      </c>
      <c r="F33" s="45">
        <f t="shared" si="0"/>
        <v>9732</v>
      </c>
      <c r="G33" s="46">
        <f t="shared" si="1"/>
        <v>4</v>
      </c>
      <c r="H33" s="47">
        <f t="shared" si="2"/>
        <v>0.21568023016851623</v>
      </c>
      <c r="I33" s="67">
        <f t="shared" si="3"/>
        <v>75</v>
      </c>
    </row>
    <row r="34" spans="1:9" x14ac:dyDescent="0.15">
      <c r="A34" s="1" t="s">
        <v>69</v>
      </c>
      <c r="B34" s="1" t="s">
        <v>312</v>
      </c>
      <c r="C34" s="1" t="s">
        <v>70</v>
      </c>
      <c r="D34" s="268">
        <v>576</v>
      </c>
      <c r="E34" s="18">
        <v>718</v>
      </c>
      <c r="F34" s="45">
        <f t="shared" si="0"/>
        <v>1294</v>
      </c>
      <c r="G34" s="46">
        <f t="shared" si="1"/>
        <v>68</v>
      </c>
      <c r="H34" s="47">
        <f t="shared" si="2"/>
        <v>0.55486862442040186</v>
      </c>
      <c r="I34" s="67">
        <f t="shared" si="3"/>
        <v>12</v>
      </c>
    </row>
    <row r="35" spans="1:9" x14ac:dyDescent="0.15">
      <c r="A35" s="1" t="s">
        <v>71</v>
      </c>
      <c r="B35" s="1" t="s">
        <v>311</v>
      </c>
      <c r="C35" s="1" t="s">
        <v>216</v>
      </c>
      <c r="D35" s="268">
        <v>1266</v>
      </c>
      <c r="E35" s="18">
        <v>2146</v>
      </c>
      <c r="F35" s="45">
        <f t="shared" si="0"/>
        <v>3412</v>
      </c>
      <c r="G35" s="46">
        <f t="shared" si="1"/>
        <v>51</v>
      </c>
      <c r="H35" s="47">
        <f t="shared" si="2"/>
        <v>0.62895662368112548</v>
      </c>
      <c r="I35" s="67">
        <f t="shared" si="3"/>
        <v>4</v>
      </c>
    </row>
    <row r="36" spans="1:9" x14ac:dyDescent="0.15">
      <c r="A36" s="1" t="s">
        <v>73</v>
      </c>
      <c r="B36" s="1" t="s">
        <v>311</v>
      </c>
      <c r="C36" s="1" t="s">
        <v>217</v>
      </c>
      <c r="D36" s="268">
        <v>1191</v>
      </c>
      <c r="E36" s="18">
        <v>2563</v>
      </c>
      <c r="F36" s="45">
        <f t="shared" si="0"/>
        <v>3754</v>
      </c>
      <c r="G36" s="46">
        <f t="shared" si="1"/>
        <v>49</v>
      </c>
      <c r="H36" s="47">
        <f t="shared" si="2"/>
        <v>0.6827384123601492</v>
      </c>
      <c r="I36" s="67">
        <f t="shared" si="3"/>
        <v>3</v>
      </c>
    </row>
    <row r="37" spans="1:9" x14ac:dyDescent="0.15">
      <c r="A37" s="1" t="s">
        <v>75</v>
      </c>
      <c r="B37" s="1" t="s">
        <v>310</v>
      </c>
      <c r="C37" s="1" t="s">
        <v>218</v>
      </c>
      <c r="D37" s="268">
        <v>4233</v>
      </c>
      <c r="E37" s="18">
        <v>931</v>
      </c>
      <c r="F37" s="45">
        <f t="shared" si="0"/>
        <v>5164</v>
      </c>
      <c r="G37" s="46">
        <f t="shared" si="1"/>
        <v>32</v>
      </c>
      <c r="H37" s="47">
        <f t="shared" si="2"/>
        <v>0.18028659953524401</v>
      </c>
      <c r="I37" s="67">
        <f t="shared" si="3"/>
        <v>76</v>
      </c>
    </row>
    <row r="38" spans="1:9" x14ac:dyDescent="0.15">
      <c r="A38" s="1" t="s">
        <v>77</v>
      </c>
      <c r="B38" s="1" t="s">
        <v>315</v>
      </c>
      <c r="C38" s="1" t="s">
        <v>78</v>
      </c>
      <c r="D38" s="268">
        <v>0</v>
      </c>
      <c r="E38" s="18">
        <v>2015</v>
      </c>
      <c r="F38" s="45">
        <f t="shared" si="0"/>
        <v>2015</v>
      </c>
      <c r="G38" s="46">
        <f t="shared" si="1"/>
        <v>65</v>
      </c>
      <c r="H38" s="47">
        <f t="shared" si="2"/>
        <v>1</v>
      </c>
      <c r="I38" s="67">
        <f t="shared" si="3"/>
        <v>1</v>
      </c>
    </row>
    <row r="39" spans="1:9" x14ac:dyDescent="0.15">
      <c r="A39" s="1" t="s">
        <v>79</v>
      </c>
      <c r="B39" s="1" t="s">
        <v>313</v>
      </c>
      <c r="C39" s="1" t="s">
        <v>219</v>
      </c>
      <c r="D39" s="268">
        <v>1520</v>
      </c>
      <c r="E39" s="18">
        <v>1811</v>
      </c>
      <c r="F39" s="45">
        <f t="shared" si="0"/>
        <v>3331</v>
      </c>
      <c r="G39" s="46">
        <f t="shared" si="1"/>
        <v>54</v>
      </c>
      <c r="H39" s="47">
        <f t="shared" si="2"/>
        <v>0.54368057640348244</v>
      </c>
      <c r="I39" s="67">
        <f t="shared" si="3"/>
        <v>14</v>
      </c>
    </row>
    <row r="40" spans="1:9" x14ac:dyDescent="0.15">
      <c r="A40" s="1" t="s">
        <v>81</v>
      </c>
      <c r="B40" s="1" t="s">
        <v>310</v>
      </c>
      <c r="C40" s="1" t="s">
        <v>220</v>
      </c>
      <c r="D40" s="268">
        <v>2052</v>
      </c>
      <c r="E40" s="18">
        <v>1350</v>
      </c>
      <c r="F40" s="45">
        <f t="shared" si="0"/>
        <v>3402</v>
      </c>
      <c r="G40" s="46">
        <f t="shared" si="1"/>
        <v>52</v>
      </c>
      <c r="H40" s="47">
        <f t="shared" si="2"/>
        <v>0.3968253968253968</v>
      </c>
      <c r="I40" s="67">
        <f t="shared" si="3"/>
        <v>35</v>
      </c>
    </row>
    <row r="41" spans="1:9" x14ac:dyDescent="0.15">
      <c r="A41" s="1" t="s">
        <v>83</v>
      </c>
      <c r="B41" s="1" t="s">
        <v>310</v>
      </c>
      <c r="C41" s="1" t="s">
        <v>221</v>
      </c>
      <c r="D41" s="268">
        <v>3901</v>
      </c>
      <c r="E41" s="18">
        <v>582</v>
      </c>
      <c r="F41" s="45">
        <f t="shared" si="0"/>
        <v>4483</v>
      </c>
      <c r="G41" s="46">
        <f t="shared" si="1"/>
        <v>38</v>
      </c>
      <c r="H41" s="47">
        <f t="shared" si="2"/>
        <v>0.1298237787196074</v>
      </c>
      <c r="I41" s="67">
        <f t="shared" si="3"/>
        <v>81</v>
      </c>
    </row>
    <row r="42" spans="1:9" x14ac:dyDescent="0.15">
      <c r="A42" s="1" t="s">
        <v>85</v>
      </c>
      <c r="B42" s="1" t="s">
        <v>311</v>
      </c>
      <c r="C42" s="1" t="s">
        <v>86</v>
      </c>
      <c r="D42" s="268">
        <v>2766</v>
      </c>
      <c r="E42" s="18">
        <v>1048</v>
      </c>
      <c r="F42" s="45">
        <f t="shared" si="0"/>
        <v>3814</v>
      </c>
      <c r="G42" s="46">
        <f t="shared" si="1"/>
        <v>48</v>
      </c>
      <c r="H42" s="47">
        <f t="shared" si="2"/>
        <v>0.27477713686418459</v>
      </c>
      <c r="I42" s="67">
        <f t="shared" si="3"/>
        <v>68</v>
      </c>
    </row>
    <row r="43" spans="1:9" x14ac:dyDescent="0.15">
      <c r="A43" s="77" t="s">
        <v>87</v>
      </c>
      <c r="B43" s="77" t="s">
        <v>314</v>
      </c>
      <c r="C43" s="77" t="s">
        <v>222</v>
      </c>
      <c r="D43" s="269"/>
      <c r="E43" s="270"/>
      <c r="F43" s="49"/>
      <c r="G43" s="50"/>
      <c r="H43" s="51"/>
      <c r="I43" s="69"/>
    </row>
    <row r="44" spans="1:9" x14ac:dyDescent="0.15">
      <c r="A44" s="1" t="s">
        <v>89</v>
      </c>
      <c r="B44" s="87" t="s">
        <v>310</v>
      </c>
      <c r="C44" s="1" t="s">
        <v>223</v>
      </c>
      <c r="D44" s="268">
        <v>1442</v>
      </c>
      <c r="E44" s="18">
        <v>770</v>
      </c>
      <c r="F44" s="45">
        <f>SUM(D44:E44)</f>
        <v>2212</v>
      </c>
      <c r="G44" s="46">
        <f>_xlfn.RANK.EQ(F44,$F$12:$F$97,0)</f>
        <v>62</v>
      </c>
      <c r="H44" s="47">
        <f>E44/F44</f>
        <v>0.34810126582278483</v>
      </c>
      <c r="I44" s="67">
        <f>_xlfn.RANK.EQ(H44,$H$12:$H$97,0)</f>
        <v>54</v>
      </c>
    </row>
    <row r="45" spans="1:9" x14ac:dyDescent="0.15">
      <c r="A45" s="1" t="s">
        <v>91</v>
      </c>
      <c r="B45" s="1" t="s">
        <v>315</v>
      </c>
      <c r="C45" s="1" t="s">
        <v>224</v>
      </c>
      <c r="D45" s="268">
        <v>6589</v>
      </c>
      <c r="E45" s="18">
        <v>2250</v>
      </c>
      <c r="F45" s="45">
        <f>SUM(D45:E45)</f>
        <v>8839</v>
      </c>
      <c r="G45" s="46">
        <f>_xlfn.RANK.EQ(F45,$F$12:$F$97,0)</f>
        <v>5</v>
      </c>
      <c r="H45" s="47">
        <f>E45/F45</f>
        <v>0.25455368254327415</v>
      </c>
      <c r="I45" s="67">
        <f>_xlfn.RANK.EQ(H45,$H$12:$H$97,0)</f>
        <v>71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269"/>
      <c r="E46" s="270"/>
      <c r="F46" s="49"/>
      <c r="G46" s="50"/>
      <c r="H46" s="51"/>
      <c r="I46" s="69"/>
    </row>
    <row r="47" spans="1:9" x14ac:dyDescent="0.15">
      <c r="A47" s="1" t="s">
        <v>95</v>
      </c>
      <c r="B47" s="1" t="s">
        <v>309</v>
      </c>
      <c r="C47" s="1" t="s">
        <v>225</v>
      </c>
      <c r="D47" s="268">
        <v>4670</v>
      </c>
      <c r="E47" s="18">
        <v>2923</v>
      </c>
      <c r="F47" s="45">
        <f>SUM(D47:E47)</f>
        <v>7593</v>
      </c>
      <c r="G47" s="46">
        <f>_xlfn.RANK.EQ(F47,$F$12:$F$97,0)</f>
        <v>13</v>
      </c>
      <c r="H47" s="47">
        <f>E47/F47</f>
        <v>0.38495983142367973</v>
      </c>
      <c r="I47" s="67">
        <f>_xlfn.RANK.EQ(H47,$H$12:$H$97,0)</f>
        <v>39</v>
      </c>
    </row>
    <row r="48" spans="1:9" x14ac:dyDescent="0.15">
      <c r="A48" s="1" t="s">
        <v>97</v>
      </c>
      <c r="B48" s="1" t="s">
        <v>310</v>
      </c>
      <c r="C48" s="1" t="s">
        <v>226</v>
      </c>
      <c r="D48" s="268">
        <v>186</v>
      </c>
      <c r="E48" s="18">
        <v>23</v>
      </c>
      <c r="F48" s="45">
        <f>SUM(D48:E48)</f>
        <v>209</v>
      </c>
      <c r="G48" s="46">
        <f>_xlfn.RANK.EQ(F48,$F$12:$F$97,0)</f>
        <v>81</v>
      </c>
      <c r="H48" s="47">
        <f>E48/F48</f>
        <v>0.11004784688995216</v>
      </c>
      <c r="I48" s="67">
        <f>_xlfn.RANK.EQ(H48,$H$12:$H$97,0)</f>
        <v>82</v>
      </c>
    </row>
    <row r="49" spans="1:9" x14ac:dyDescent="0.15">
      <c r="A49" s="1" t="s">
        <v>99</v>
      </c>
      <c r="B49" s="1" t="s">
        <v>313</v>
      </c>
      <c r="C49" s="1" t="s">
        <v>227</v>
      </c>
      <c r="D49" s="268">
        <v>381</v>
      </c>
      <c r="E49" s="18">
        <v>414</v>
      </c>
      <c r="F49" s="45">
        <f>SUM(D49:E49)</f>
        <v>795</v>
      </c>
      <c r="G49" s="46">
        <f>_xlfn.RANK.EQ(F49,$F$12:$F$97,0)</f>
        <v>74</v>
      </c>
      <c r="H49" s="47">
        <f>E49/F49</f>
        <v>0.52075471698113207</v>
      </c>
      <c r="I49" s="67">
        <f>_xlfn.RANK.EQ(H49,$H$12:$H$97,0)</f>
        <v>17</v>
      </c>
    </row>
    <row r="50" spans="1:9" x14ac:dyDescent="0.15">
      <c r="A50" s="1" t="s">
        <v>101</v>
      </c>
      <c r="B50" s="1" t="s">
        <v>39</v>
      </c>
      <c r="C50" s="1" t="s">
        <v>102</v>
      </c>
      <c r="D50" s="268">
        <v>5078</v>
      </c>
      <c r="E50" s="18">
        <v>3083</v>
      </c>
      <c r="F50" s="45">
        <f>SUM(D50:E50)</f>
        <v>8161</v>
      </c>
      <c r="G50" s="46">
        <f>_xlfn.RANK.EQ(F50,$F$12:$F$97,0)</f>
        <v>10</v>
      </c>
      <c r="H50" s="47">
        <f>E50/F50</f>
        <v>0.37777233182208064</v>
      </c>
      <c r="I50" s="67">
        <f>_xlfn.RANK.EQ(H50,$H$12:$H$97,0)</f>
        <v>44</v>
      </c>
    </row>
    <row r="51" spans="1:9" x14ac:dyDescent="0.15">
      <c r="A51" s="1" t="s">
        <v>103</v>
      </c>
      <c r="B51" s="1" t="s">
        <v>39</v>
      </c>
      <c r="C51" s="1" t="s">
        <v>228</v>
      </c>
      <c r="D51" s="268">
        <v>3192</v>
      </c>
      <c r="E51" s="18">
        <v>2049</v>
      </c>
      <c r="F51" s="45">
        <f>SUM(D51:E51)</f>
        <v>5241</v>
      </c>
      <c r="G51" s="46">
        <f>_xlfn.RANK.EQ(F51,$F$12:$F$97,0)</f>
        <v>31</v>
      </c>
      <c r="H51" s="47">
        <f>E51/F51</f>
        <v>0.39095592444190042</v>
      </c>
      <c r="I51" s="67">
        <f>_xlfn.RANK.EQ(H51,$H$12:$H$97,0)</f>
        <v>37</v>
      </c>
    </row>
    <row r="52" spans="1:9" x14ac:dyDescent="0.15">
      <c r="A52" s="77" t="s">
        <v>105</v>
      </c>
      <c r="B52" s="77" t="s">
        <v>314</v>
      </c>
      <c r="C52" s="77" t="s">
        <v>229</v>
      </c>
      <c r="D52" s="269"/>
      <c r="E52" s="270"/>
      <c r="F52" s="49"/>
      <c r="G52" s="50"/>
      <c r="H52" s="51"/>
      <c r="I52" s="69"/>
    </row>
    <row r="53" spans="1:9" x14ac:dyDescent="0.15">
      <c r="A53" s="1" t="s">
        <v>107</v>
      </c>
      <c r="B53" s="1" t="s">
        <v>39</v>
      </c>
      <c r="C53" s="1" t="s">
        <v>230</v>
      </c>
      <c r="D53" s="268">
        <v>2698</v>
      </c>
      <c r="E53" s="18">
        <v>1142</v>
      </c>
      <c r="F53" s="45">
        <f t="shared" ref="F53:F74" si="4">SUM(D53:E53)</f>
        <v>3840</v>
      </c>
      <c r="G53" s="46">
        <f t="shared" ref="G53:G74" si="5">_xlfn.RANK.EQ(F53,$F$12:$F$97,0)</f>
        <v>47</v>
      </c>
      <c r="H53" s="47">
        <f t="shared" ref="H53:H74" si="6">E53/F53</f>
        <v>0.29739583333333336</v>
      </c>
      <c r="I53" s="67">
        <f t="shared" ref="I53:I74" si="7">_xlfn.RANK.EQ(H53,$H$12:$H$97,0)</f>
        <v>65</v>
      </c>
    </row>
    <row r="54" spans="1:9" x14ac:dyDescent="0.15">
      <c r="A54" s="1" t="s">
        <v>109</v>
      </c>
      <c r="B54" s="1" t="s">
        <v>39</v>
      </c>
      <c r="C54" s="1" t="s">
        <v>110</v>
      </c>
      <c r="D54" s="268">
        <v>2384</v>
      </c>
      <c r="E54" s="18">
        <v>1207</v>
      </c>
      <c r="F54" s="45">
        <f t="shared" si="4"/>
        <v>3591</v>
      </c>
      <c r="G54" s="46">
        <f t="shared" si="5"/>
        <v>50</v>
      </c>
      <c r="H54" s="47">
        <f t="shared" si="6"/>
        <v>0.3361180729601782</v>
      </c>
      <c r="I54" s="67">
        <f t="shared" si="7"/>
        <v>59</v>
      </c>
    </row>
    <row r="55" spans="1:9" x14ac:dyDescent="0.15">
      <c r="A55" s="1" t="s">
        <v>111</v>
      </c>
      <c r="B55" s="1" t="s">
        <v>39</v>
      </c>
      <c r="C55" s="1" t="s">
        <v>231</v>
      </c>
      <c r="D55" s="268">
        <v>4945</v>
      </c>
      <c r="E55" s="18">
        <v>2659</v>
      </c>
      <c r="F55" s="45">
        <f t="shared" si="4"/>
        <v>7604</v>
      </c>
      <c r="G55" s="46">
        <f t="shared" si="5"/>
        <v>12</v>
      </c>
      <c r="H55" s="47">
        <f t="shared" si="6"/>
        <v>0.34968437664387164</v>
      </c>
      <c r="I55" s="67">
        <f t="shared" si="7"/>
        <v>53</v>
      </c>
    </row>
    <row r="56" spans="1:9" x14ac:dyDescent="0.15">
      <c r="A56" s="1" t="s">
        <v>113</v>
      </c>
      <c r="B56" s="1" t="s">
        <v>39</v>
      </c>
      <c r="C56" s="1" t="s">
        <v>232</v>
      </c>
      <c r="D56" s="268">
        <v>3836</v>
      </c>
      <c r="E56" s="18">
        <v>2253</v>
      </c>
      <c r="F56" s="45">
        <f t="shared" si="4"/>
        <v>6089</v>
      </c>
      <c r="G56" s="46">
        <f t="shared" si="5"/>
        <v>23</v>
      </c>
      <c r="H56" s="47">
        <f t="shared" si="6"/>
        <v>0.37001149614058138</v>
      </c>
      <c r="I56" s="67">
        <f t="shared" si="7"/>
        <v>51</v>
      </c>
    </row>
    <row r="57" spans="1:9" x14ac:dyDescent="0.15">
      <c r="A57" s="1" t="s">
        <v>115</v>
      </c>
      <c r="B57" s="1" t="s">
        <v>315</v>
      </c>
      <c r="C57" s="1" t="s">
        <v>233</v>
      </c>
      <c r="D57" s="268">
        <v>5356</v>
      </c>
      <c r="E57" s="18">
        <v>2207</v>
      </c>
      <c r="F57" s="45">
        <f t="shared" si="4"/>
        <v>7563</v>
      </c>
      <c r="G57" s="46">
        <f t="shared" si="5"/>
        <v>15</v>
      </c>
      <c r="H57" s="47">
        <f t="shared" si="6"/>
        <v>0.29181541716250164</v>
      </c>
      <c r="I57" s="67">
        <f t="shared" si="7"/>
        <v>66</v>
      </c>
    </row>
    <row r="58" spans="1:9" x14ac:dyDescent="0.15">
      <c r="A58" s="1" t="s">
        <v>117</v>
      </c>
      <c r="B58" s="1" t="s">
        <v>312</v>
      </c>
      <c r="C58" s="1" t="s">
        <v>118</v>
      </c>
      <c r="D58" s="268">
        <v>416</v>
      </c>
      <c r="E58" s="18">
        <v>427</v>
      </c>
      <c r="F58" s="45">
        <f t="shared" si="4"/>
        <v>843</v>
      </c>
      <c r="G58" s="46">
        <f t="shared" si="5"/>
        <v>73</v>
      </c>
      <c r="H58" s="47">
        <f t="shared" si="6"/>
        <v>0.5065243179122183</v>
      </c>
      <c r="I58" s="67">
        <f t="shared" si="7"/>
        <v>18</v>
      </c>
    </row>
    <row r="59" spans="1:9" x14ac:dyDescent="0.15">
      <c r="A59" s="1" t="s">
        <v>119</v>
      </c>
      <c r="B59" s="1" t="s">
        <v>309</v>
      </c>
      <c r="C59" s="1" t="s">
        <v>234</v>
      </c>
      <c r="D59" s="268">
        <v>3768</v>
      </c>
      <c r="E59" s="18">
        <v>1780</v>
      </c>
      <c r="F59" s="45">
        <f t="shared" si="4"/>
        <v>5548</v>
      </c>
      <c r="G59" s="46">
        <f t="shared" si="5"/>
        <v>25</v>
      </c>
      <c r="H59" s="47">
        <f t="shared" si="6"/>
        <v>0.32083633741888967</v>
      </c>
      <c r="I59" s="67">
        <f t="shared" si="7"/>
        <v>61</v>
      </c>
    </row>
    <row r="60" spans="1:9" x14ac:dyDescent="0.15">
      <c r="A60" s="1" t="s">
        <v>121</v>
      </c>
      <c r="B60" s="1" t="s">
        <v>310</v>
      </c>
      <c r="C60" s="1" t="s">
        <v>235</v>
      </c>
      <c r="D60" s="268">
        <v>3603</v>
      </c>
      <c r="E60" s="18">
        <v>789</v>
      </c>
      <c r="F60" s="45">
        <f t="shared" si="4"/>
        <v>4392</v>
      </c>
      <c r="G60" s="46">
        <f t="shared" si="5"/>
        <v>40</v>
      </c>
      <c r="H60" s="47">
        <f t="shared" si="6"/>
        <v>0.1796448087431694</v>
      </c>
      <c r="I60" s="67">
        <f t="shared" si="7"/>
        <v>77</v>
      </c>
    </row>
    <row r="61" spans="1:9" x14ac:dyDescent="0.15">
      <c r="A61" s="1" t="s">
        <v>123</v>
      </c>
      <c r="B61" s="1" t="s">
        <v>313</v>
      </c>
      <c r="C61" s="1" t="s">
        <v>236</v>
      </c>
      <c r="D61" s="268">
        <v>1151</v>
      </c>
      <c r="E61" s="18">
        <v>1605</v>
      </c>
      <c r="F61" s="45">
        <f t="shared" si="4"/>
        <v>2756</v>
      </c>
      <c r="G61" s="46">
        <f t="shared" si="5"/>
        <v>59</v>
      </c>
      <c r="H61" s="47">
        <f t="shared" si="6"/>
        <v>0.58236574746008707</v>
      </c>
      <c r="I61" s="67">
        <f t="shared" si="7"/>
        <v>9</v>
      </c>
    </row>
    <row r="62" spans="1:9" x14ac:dyDescent="0.15">
      <c r="A62" s="1" t="s">
        <v>125</v>
      </c>
      <c r="B62" s="1" t="s">
        <v>310</v>
      </c>
      <c r="C62" s="1" t="s">
        <v>126</v>
      </c>
      <c r="D62" s="268">
        <v>212</v>
      </c>
      <c r="E62" s="18">
        <v>66</v>
      </c>
      <c r="F62" s="45">
        <f t="shared" si="4"/>
        <v>278</v>
      </c>
      <c r="G62" s="46">
        <f t="shared" si="5"/>
        <v>80</v>
      </c>
      <c r="H62" s="47">
        <f t="shared" si="6"/>
        <v>0.23741007194244604</v>
      </c>
      <c r="I62" s="67">
        <f t="shared" si="7"/>
        <v>73</v>
      </c>
    </row>
    <row r="63" spans="1:9" x14ac:dyDescent="0.15">
      <c r="A63" s="1" t="s">
        <v>127</v>
      </c>
      <c r="B63" s="1" t="s">
        <v>39</v>
      </c>
      <c r="C63" s="1" t="s">
        <v>237</v>
      </c>
      <c r="D63" s="268">
        <v>3169</v>
      </c>
      <c r="E63" s="18">
        <v>2165</v>
      </c>
      <c r="F63" s="45">
        <f t="shared" si="4"/>
        <v>5334</v>
      </c>
      <c r="G63" s="46">
        <f t="shared" si="5"/>
        <v>29</v>
      </c>
      <c r="H63" s="47">
        <f t="shared" si="6"/>
        <v>0.40588676415448072</v>
      </c>
      <c r="I63" s="67">
        <f t="shared" si="7"/>
        <v>33</v>
      </c>
    </row>
    <row r="64" spans="1:9" x14ac:dyDescent="0.15">
      <c r="A64" s="1" t="s">
        <v>129</v>
      </c>
      <c r="B64" s="1" t="s">
        <v>311</v>
      </c>
      <c r="C64" s="1" t="s">
        <v>238</v>
      </c>
      <c r="D64" s="268">
        <v>3127</v>
      </c>
      <c r="E64" s="18">
        <v>1459</v>
      </c>
      <c r="F64" s="45">
        <f t="shared" si="4"/>
        <v>4586</v>
      </c>
      <c r="G64" s="46">
        <f t="shared" si="5"/>
        <v>36</v>
      </c>
      <c r="H64" s="47">
        <f t="shared" si="6"/>
        <v>0.31814217182730048</v>
      </c>
      <c r="I64" s="67">
        <f t="shared" si="7"/>
        <v>62</v>
      </c>
    </row>
    <row r="65" spans="1:9" x14ac:dyDescent="0.15">
      <c r="A65" s="1" t="s">
        <v>131</v>
      </c>
      <c r="B65" s="1" t="s">
        <v>312</v>
      </c>
      <c r="C65" s="1" t="s">
        <v>239</v>
      </c>
      <c r="D65" s="268">
        <v>199</v>
      </c>
      <c r="E65" s="18">
        <v>273</v>
      </c>
      <c r="F65" s="45">
        <f t="shared" si="4"/>
        <v>472</v>
      </c>
      <c r="G65" s="46">
        <f t="shared" si="5"/>
        <v>78</v>
      </c>
      <c r="H65" s="47">
        <f t="shared" si="6"/>
        <v>0.57838983050847459</v>
      </c>
      <c r="I65" s="67">
        <f t="shared" si="7"/>
        <v>10</v>
      </c>
    </row>
    <row r="66" spans="1:9" x14ac:dyDescent="0.15">
      <c r="A66" s="1" t="s">
        <v>133</v>
      </c>
      <c r="B66" s="1" t="s">
        <v>309</v>
      </c>
      <c r="C66" s="1" t="s">
        <v>134</v>
      </c>
      <c r="D66" s="268">
        <v>6382</v>
      </c>
      <c r="E66" s="18">
        <v>2108</v>
      </c>
      <c r="F66" s="45">
        <f t="shared" si="4"/>
        <v>8490</v>
      </c>
      <c r="G66" s="46">
        <f t="shared" si="5"/>
        <v>7</v>
      </c>
      <c r="H66" s="47">
        <f t="shared" si="6"/>
        <v>0.24829210836277973</v>
      </c>
      <c r="I66" s="67">
        <f t="shared" si="7"/>
        <v>72</v>
      </c>
    </row>
    <row r="67" spans="1:9" x14ac:dyDescent="0.15">
      <c r="A67" s="1" t="s">
        <v>135</v>
      </c>
      <c r="B67" s="1" t="s">
        <v>313</v>
      </c>
      <c r="C67" s="1" t="s">
        <v>240</v>
      </c>
      <c r="D67" s="268">
        <v>350</v>
      </c>
      <c r="E67" s="18">
        <v>421</v>
      </c>
      <c r="F67" s="45">
        <f t="shared" si="4"/>
        <v>771</v>
      </c>
      <c r="G67" s="46">
        <f t="shared" si="5"/>
        <v>75</v>
      </c>
      <c r="H67" s="47">
        <f t="shared" si="6"/>
        <v>0.5460440985732814</v>
      </c>
      <c r="I67" s="67">
        <f t="shared" si="7"/>
        <v>13</v>
      </c>
    </row>
    <row r="68" spans="1:9" x14ac:dyDescent="0.15">
      <c r="A68" s="1" t="s">
        <v>137</v>
      </c>
      <c r="B68" s="1" t="s">
        <v>310</v>
      </c>
      <c r="C68" s="1" t="s">
        <v>241</v>
      </c>
      <c r="D68" s="268">
        <v>2126</v>
      </c>
      <c r="E68" s="18">
        <v>788</v>
      </c>
      <c r="F68" s="45">
        <f t="shared" si="4"/>
        <v>2914</v>
      </c>
      <c r="G68" s="46">
        <f t="shared" si="5"/>
        <v>58</v>
      </c>
      <c r="H68" s="47">
        <f t="shared" si="6"/>
        <v>0.27041866849691149</v>
      </c>
      <c r="I68" s="67">
        <f t="shared" si="7"/>
        <v>69</v>
      </c>
    </row>
    <row r="69" spans="1:9" x14ac:dyDescent="0.15">
      <c r="A69" s="1" t="s">
        <v>139</v>
      </c>
      <c r="B69" s="1" t="s">
        <v>309</v>
      </c>
      <c r="C69" s="1" t="s">
        <v>242</v>
      </c>
      <c r="D69" s="268">
        <v>5744</v>
      </c>
      <c r="E69" s="18">
        <v>2838</v>
      </c>
      <c r="F69" s="45">
        <f t="shared" si="4"/>
        <v>8582</v>
      </c>
      <c r="G69" s="46">
        <f t="shared" si="5"/>
        <v>6</v>
      </c>
      <c r="H69" s="47">
        <f t="shared" si="6"/>
        <v>0.33069214635283151</v>
      </c>
      <c r="I69" s="67">
        <f t="shared" si="7"/>
        <v>60</v>
      </c>
    </row>
    <row r="70" spans="1:9" x14ac:dyDescent="0.15">
      <c r="A70" s="1" t="s">
        <v>141</v>
      </c>
      <c r="B70" s="1" t="s">
        <v>313</v>
      </c>
      <c r="C70" s="1" t="s">
        <v>142</v>
      </c>
      <c r="D70" s="268">
        <v>1378</v>
      </c>
      <c r="E70" s="18">
        <v>1567</v>
      </c>
      <c r="F70" s="45">
        <f t="shared" si="4"/>
        <v>2945</v>
      </c>
      <c r="G70" s="46">
        <f t="shared" si="5"/>
        <v>56</v>
      </c>
      <c r="H70" s="47">
        <f t="shared" si="6"/>
        <v>0.53208828522920204</v>
      </c>
      <c r="I70" s="67">
        <f t="shared" si="7"/>
        <v>16</v>
      </c>
    </row>
    <row r="71" spans="1:9" x14ac:dyDescent="0.15">
      <c r="A71" s="1" t="s">
        <v>143</v>
      </c>
      <c r="B71" s="1" t="s">
        <v>309</v>
      </c>
      <c r="C71" s="1" t="s">
        <v>243</v>
      </c>
      <c r="D71" s="268">
        <v>6803</v>
      </c>
      <c r="E71" s="18">
        <v>3472</v>
      </c>
      <c r="F71" s="45">
        <f t="shared" si="4"/>
        <v>10275</v>
      </c>
      <c r="G71" s="46">
        <f t="shared" si="5"/>
        <v>2</v>
      </c>
      <c r="H71" s="47">
        <f t="shared" si="6"/>
        <v>0.3379075425790754</v>
      </c>
      <c r="I71" s="67">
        <f t="shared" si="7"/>
        <v>57</v>
      </c>
    </row>
    <row r="72" spans="1:9" x14ac:dyDescent="0.15">
      <c r="A72" s="1" t="s">
        <v>145</v>
      </c>
      <c r="B72" s="1" t="s">
        <v>313</v>
      </c>
      <c r="C72" s="1" t="s">
        <v>244</v>
      </c>
      <c r="D72" s="268">
        <v>313</v>
      </c>
      <c r="E72" s="18">
        <v>458</v>
      </c>
      <c r="F72" s="45">
        <f t="shared" si="4"/>
        <v>771</v>
      </c>
      <c r="G72" s="46">
        <f t="shared" si="5"/>
        <v>75</v>
      </c>
      <c r="H72" s="47">
        <f t="shared" si="6"/>
        <v>0.5940337224383917</v>
      </c>
      <c r="I72" s="67">
        <f t="shared" si="7"/>
        <v>7</v>
      </c>
    </row>
    <row r="73" spans="1:9" x14ac:dyDescent="0.15">
      <c r="A73" s="1" t="s">
        <v>147</v>
      </c>
      <c r="B73" s="1" t="s">
        <v>313</v>
      </c>
      <c r="C73" s="1" t="s">
        <v>245</v>
      </c>
      <c r="D73" s="268">
        <v>489</v>
      </c>
      <c r="E73" s="18">
        <v>719</v>
      </c>
      <c r="F73" s="45">
        <f t="shared" si="4"/>
        <v>1208</v>
      </c>
      <c r="G73" s="46">
        <f t="shared" si="5"/>
        <v>69</v>
      </c>
      <c r="H73" s="47">
        <f t="shared" si="6"/>
        <v>0.5951986754966887</v>
      </c>
      <c r="I73" s="67">
        <f t="shared" si="7"/>
        <v>6</v>
      </c>
    </row>
    <row r="74" spans="1:9" x14ac:dyDescent="0.15">
      <c r="A74" s="1" t="s">
        <v>149</v>
      </c>
      <c r="B74" s="1" t="s">
        <v>315</v>
      </c>
      <c r="C74" s="1" t="s">
        <v>150</v>
      </c>
      <c r="D74" s="268">
        <v>0</v>
      </c>
      <c r="E74" s="18">
        <v>2049</v>
      </c>
      <c r="F74" s="45">
        <f t="shared" si="4"/>
        <v>2049</v>
      </c>
      <c r="G74" s="46">
        <f t="shared" si="5"/>
        <v>64</v>
      </c>
      <c r="H74" s="47">
        <f t="shared" si="6"/>
        <v>1</v>
      </c>
      <c r="I74" s="67">
        <f t="shared" si="7"/>
        <v>1</v>
      </c>
    </row>
    <row r="75" spans="1:9" x14ac:dyDescent="0.15">
      <c r="A75" s="77" t="s">
        <v>151</v>
      </c>
      <c r="B75" s="77" t="s">
        <v>314</v>
      </c>
      <c r="C75" s="77" t="s">
        <v>246</v>
      </c>
      <c r="D75" s="269"/>
      <c r="E75" s="270"/>
      <c r="F75" s="49"/>
      <c r="G75" s="50"/>
      <c r="H75" s="51"/>
      <c r="I75" s="69"/>
    </row>
    <row r="76" spans="1:9" x14ac:dyDescent="0.15">
      <c r="A76" s="1" t="s">
        <v>153</v>
      </c>
      <c r="B76" s="1" t="s">
        <v>315</v>
      </c>
      <c r="C76" s="1" t="s">
        <v>247</v>
      </c>
      <c r="D76" s="268">
        <v>2754</v>
      </c>
      <c r="E76" s="18">
        <v>1403</v>
      </c>
      <c r="F76" s="45">
        <f t="shared" ref="F76:F97" si="8">SUM(D76:E76)</f>
        <v>4157</v>
      </c>
      <c r="G76" s="46">
        <f t="shared" ref="G76:G97" si="9">_xlfn.RANK.EQ(F76,$F$12:$F$97,0)</f>
        <v>44</v>
      </c>
      <c r="H76" s="47">
        <f t="shared" ref="H76:H97" si="10">E76/F76</f>
        <v>0.33750300697618474</v>
      </c>
      <c r="I76" s="67">
        <f t="shared" ref="I76:I97" si="11">_xlfn.RANK.EQ(H76,$H$12:$H$97,0)</f>
        <v>58</v>
      </c>
    </row>
    <row r="77" spans="1:9" x14ac:dyDescent="0.15">
      <c r="A77" s="1" t="s">
        <v>155</v>
      </c>
      <c r="B77" s="1" t="s">
        <v>39</v>
      </c>
      <c r="C77" s="1" t="s">
        <v>248</v>
      </c>
      <c r="D77" s="268">
        <v>2927</v>
      </c>
      <c r="E77" s="18">
        <v>1819</v>
      </c>
      <c r="F77" s="45">
        <f t="shared" si="8"/>
        <v>4746</v>
      </c>
      <c r="G77" s="46">
        <f t="shared" si="9"/>
        <v>34</v>
      </c>
      <c r="H77" s="47">
        <f t="shared" si="10"/>
        <v>0.3832701222081753</v>
      </c>
      <c r="I77" s="67">
        <f t="shared" si="11"/>
        <v>42</v>
      </c>
    </row>
    <row r="78" spans="1:9" x14ac:dyDescent="0.15">
      <c r="A78" s="1" t="s">
        <v>157</v>
      </c>
      <c r="B78" s="1" t="s">
        <v>39</v>
      </c>
      <c r="C78" s="1" t="s">
        <v>158</v>
      </c>
      <c r="D78" s="268">
        <v>3220</v>
      </c>
      <c r="E78" s="18">
        <v>2145</v>
      </c>
      <c r="F78" s="45">
        <f t="shared" si="8"/>
        <v>5365</v>
      </c>
      <c r="G78" s="46">
        <f t="shared" si="9"/>
        <v>28</v>
      </c>
      <c r="H78" s="47">
        <f t="shared" si="10"/>
        <v>0.39981360671015842</v>
      </c>
      <c r="I78" s="67">
        <f t="shared" si="11"/>
        <v>34</v>
      </c>
    </row>
    <row r="79" spans="1:9" x14ac:dyDescent="0.15">
      <c r="A79" s="1" t="s">
        <v>159</v>
      </c>
      <c r="B79" s="1" t="s">
        <v>309</v>
      </c>
      <c r="C79" s="1" t="s">
        <v>249</v>
      </c>
      <c r="D79" s="268">
        <v>3451</v>
      </c>
      <c r="E79" s="18">
        <v>2673</v>
      </c>
      <c r="F79" s="45">
        <f t="shared" si="8"/>
        <v>6124</v>
      </c>
      <c r="G79" s="46">
        <f t="shared" si="9"/>
        <v>21</v>
      </c>
      <c r="H79" s="47">
        <f t="shared" si="10"/>
        <v>0.43647942521227956</v>
      </c>
      <c r="I79" s="67">
        <f t="shared" si="11"/>
        <v>21</v>
      </c>
    </row>
    <row r="80" spans="1:9" x14ac:dyDescent="0.15">
      <c r="A80" s="1" t="s">
        <v>161</v>
      </c>
      <c r="B80" s="1" t="s">
        <v>309</v>
      </c>
      <c r="C80" s="1" t="s">
        <v>250</v>
      </c>
      <c r="D80" s="268">
        <v>4785</v>
      </c>
      <c r="E80" s="18">
        <v>2796</v>
      </c>
      <c r="F80" s="45">
        <f t="shared" si="8"/>
        <v>7581</v>
      </c>
      <c r="G80" s="46">
        <f t="shared" si="9"/>
        <v>14</v>
      </c>
      <c r="H80" s="47">
        <f t="shared" si="10"/>
        <v>0.36881677878907798</v>
      </c>
      <c r="I80" s="67">
        <f t="shared" si="11"/>
        <v>52</v>
      </c>
    </row>
    <row r="81" spans="1:9" x14ac:dyDescent="0.15">
      <c r="A81" s="1" t="s">
        <v>163</v>
      </c>
      <c r="B81" s="1" t="s">
        <v>39</v>
      </c>
      <c r="C81" s="1" t="s">
        <v>251</v>
      </c>
      <c r="D81" s="268">
        <v>4408</v>
      </c>
      <c r="E81" s="18">
        <v>2647</v>
      </c>
      <c r="F81" s="45">
        <f t="shared" si="8"/>
        <v>7055</v>
      </c>
      <c r="G81" s="46">
        <f t="shared" si="9"/>
        <v>16</v>
      </c>
      <c r="H81" s="47">
        <f t="shared" si="10"/>
        <v>0.37519489723600286</v>
      </c>
      <c r="I81" s="67">
        <f t="shared" si="11"/>
        <v>47</v>
      </c>
    </row>
    <row r="82" spans="1:9" x14ac:dyDescent="0.15">
      <c r="A82" s="1" t="s">
        <v>165</v>
      </c>
      <c r="B82" s="1" t="s">
        <v>39</v>
      </c>
      <c r="C82" s="1" t="s">
        <v>166</v>
      </c>
      <c r="D82" s="268">
        <v>3326</v>
      </c>
      <c r="E82" s="18">
        <v>2114</v>
      </c>
      <c r="F82" s="45">
        <f t="shared" si="8"/>
        <v>5440</v>
      </c>
      <c r="G82" s="46">
        <f t="shared" si="9"/>
        <v>26</v>
      </c>
      <c r="H82" s="47">
        <f t="shared" si="10"/>
        <v>0.3886029411764706</v>
      </c>
      <c r="I82" s="67">
        <f t="shared" si="11"/>
        <v>38</v>
      </c>
    </row>
    <row r="83" spans="1:9" x14ac:dyDescent="0.15">
      <c r="A83" s="1" t="s">
        <v>167</v>
      </c>
      <c r="B83" s="1" t="s">
        <v>313</v>
      </c>
      <c r="C83" s="1" t="s">
        <v>252</v>
      </c>
      <c r="D83" s="268">
        <v>317</v>
      </c>
      <c r="E83" s="18">
        <v>251</v>
      </c>
      <c r="F83" s="45">
        <f t="shared" si="8"/>
        <v>568</v>
      </c>
      <c r="G83" s="46">
        <f t="shared" si="9"/>
        <v>77</v>
      </c>
      <c r="H83" s="47">
        <f t="shared" si="10"/>
        <v>0.44190140845070425</v>
      </c>
      <c r="I83" s="67">
        <f t="shared" si="11"/>
        <v>20</v>
      </c>
    </row>
    <row r="84" spans="1:9" x14ac:dyDescent="0.15">
      <c r="A84" s="1" t="s">
        <v>169</v>
      </c>
      <c r="B84" s="1" t="s">
        <v>39</v>
      </c>
      <c r="C84" s="1" t="s">
        <v>253</v>
      </c>
      <c r="D84" s="268">
        <v>2496</v>
      </c>
      <c r="E84" s="18">
        <v>1888</v>
      </c>
      <c r="F84" s="45">
        <f t="shared" si="8"/>
        <v>4384</v>
      </c>
      <c r="G84" s="46">
        <f t="shared" si="9"/>
        <v>41</v>
      </c>
      <c r="H84" s="47">
        <f t="shared" si="10"/>
        <v>0.43065693430656932</v>
      </c>
      <c r="I84" s="67">
        <f t="shared" si="11"/>
        <v>23</v>
      </c>
    </row>
    <row r="85" spans="1:9" x14ac:dyDescent="0.15">
      <c r="A85" s="1" t="s">
        <v>171</v>
      </c>
      <c r="B85" s="1" t="s">
        <v>39</v>
      </c>
      <c r="C85" s="1" t="s">
        <v>254</v>
      </c>
      <c r="D85" s="268">
        <v>3591</v>
      </c>
      <c r="E85" s="18">
        <v>2541</v>
      </c>
      <c r="F85" s="45">
        <f t="shared" si="8"/>
        <v>6132</v>
      </c>
      <c r="G85" s="46">
        <f t="shared" si="9"/>
        <v>20</v>
      </c>
      <c r="H85" s="47">
        <f t="shared" si="10"/>
        <v>0.41438356164383561</v>
      </c>
      <c r="I85" s="67">
        <f t="shared" si="11"/>
        <v>30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271">
        <v>2271</v>
      </c>
      <c r="E86" s="272">
        <v>1719</v>
      </c>
      <c r="F86" s="53">
        <f t="shared" si="8"/>
        <v>3990</v>
      </c>
      <c r="G86" s="54">
        <f t="shared" si="9"/>
        <v>46</v>
      </c>
      <c r="H86" s="55">
        <f t="shared" si="10"/>
        <v>0.43082706766917295</v>
      </c>
      <c r="I86" s="71">
        <f t="shared" si="11"/>
        <v>22</v>
      </c>
    </row>
    <row r="87" spans="1:9" x14ac:dyDescent="0.15">
      <c r="A87" s="1" t="s">
        <v>175</v>
      </c>
      <c r="B87" s="1" t="s">
        <v>310</v>
      </c>
      <c r="C87" s="1" t="s">
        <v>255</v>
      </c>
      <c r="D87" s="268">
        <v>2549</v>
      </c>
      <c r="E87" s="18">
        <v>464</v>
      </c>
      <c r="F87" s="45">
        <f t="shared" si="8"/>
        <v>3013</v>
      </c>
      <c r="G87" s="46">
        <f t="shared" si="9"/>
        <v>55</v>
      </c>
      <c r="H87" s="47">
        <f t="shared" si="10"/>
        <v>0.15399933620975773</v>
      </c>
      <c r="I87" s="67">
        <f t="shared" si="11"/>
        <v>78</v>
      </c>
    </row>
    <row r="88" spans="1:9" x14ac:dyDescent="0.15">
      <c r="A88" s="1" t="s">
        <v>177</v>
      </c>
      <c r="B88" s="1" t="s">
        <v>313</v>
      </c>
      <c r="C88" s="1" t="s">
        <v>256</v>
      </c>
      <c r="D88" s="268">
        <v>755</v>
      </c>
      <c r="E88" s="18">
        <v>1113</v>
      </c>
      <c r="F88" s="45">
        <f t="shared" si="8"/>
        <v>1868</v>
      </c>
      <c r="G88" s="46">
        <f t="shared" si="9"/>
        <v>66</v>
      </c>
      <c r="H88" s="47">
        <f t="shared" si="10"/>
        <v>0.59582441113490359</v>
      </c>
      <c r="I88" s="67">
        <f t="shared" si="11"/>
        <v>5</v>
      </c>
    </row>
    <row r="89" spans="1:9" x14ac:dyDescent="0.15">
      <c r="A89" s="1" t="s">
        <v>179</v>
      </c>
      <c r="B89" s="1" t="s">
        <v>309</v>
      </c>
      <c r="C89" s="1" t="s">
        <v>257</v>
      </c>
      <c r="D89" s="268">
        <v>5818</v>
      </c>
      <c r="E89" s="18">
        <v>2557</v>
      </c>
      <c r="F89" s="45">
        <f t="shared" si="8"/>
        <v>8375</v>
      </c>
      <c r="G89" s="46">
        <f t="shared" si="9"/>
        <v>8</v>
      </c>
      <c r="H89" s="47">
        <f t="shared" si="10"/>
        <v>0.30531343283582091</v>
      </c>
      <c r="I89" s="67">
        <f t="shared" si="11"/>
        <v>64</v>
      </c>
    </row>
    <row r="90" spans="1:9" x14ac:dyDescent="0.15">
      <c r="A90" s="1" t="s">
        <v>181</v>
      </c>
      <c r="B90" s="1" t="s">
        <v>39</v>
      </c>
      <c r="C90" s="1" t="s">
        <v>182</v>
      </c>
      <c r="D90" s="268">
        <v>3562</v>
      </c>
      <c r="E90" s="18">
        <v>2541</v>
      </c>
      <c r="F90" s="45">
        <f t="shared" si="8"/>
        <v>6103</v>
      </c>
      <c r="G90" s="46">
        <f t="shared" si="9"/>
        <v>22</v>
      </c>
      <c r="H90" s="47">
        <f t="shared" si="10"/>
        <v>0.41635261346878583</v>
      </c>
      <c r="I90" s="67">
        <f t="shared" si="11"/>
        <v>28</v>
      </c>
    </row>
    <row r="91" spans="1:9" x14ac:dyDescent="0.15">
      <c r="A91" s="1" t="s">
        <v>183</v>
      </c>
      <c r="B91" s="1" t="s">
        <v>39</v>
      </c>
      <c r="C91" s="1" t="s">
        <v>258</v>
      </c>
      <c r="D91" s="268">
        <v>3175</v>
      </c>
      <c r="E91" s="18">
        <v>2233</v>
      </c>
      <c r="F91" s="45">
        <f t="shared" si="8"/>
        <v>5408</v>
      </c>
      <c r="G91" s="46">
        <f t="shared" si="9"/>
        <v>27</v>
      </c>
      <c r="H91" s="47">
        <f t="shared" si="10"/>
        <v>0.41290680473372782</v>
      </c>
      <c r="I91" s="67">
        <f t="shared" si="11"/>
        <v>31</v>
      </c>
    </row>
    <row r="92" spans="1:9" x14ac:dyDescent="0.15">
      <c r="A92" s="1" t="s">
        <v>185</v>
      </c>
      <c r="B92" s="1" t="s">
        <v>39</v>
      </c>
      <c r="C92" s="1" t="s">
        <v>259</v>
      </c>
      <c r="D92" s="268">
        <v>2948</v>
      </c>
      <c r="E92" s="18">
        <v>2130</v>
      </c>
      <c r="F92" s="45">
        <f t="shared" si="8"/>
        <v>5078</v>
      </c>
      <c r="G92" s="46">
        <f t="shared" si="9"/>
        <v>33</v>
      </c>
      <c r="H92" s="47">
        <f t="shared" si="10"/>
        <v>0.41945647892871207</v>
      </c>
      <c r="I92" s="67">
        <f t="shared" si="11"/>
        <v>27</v>
      </c>
    </row>
    <row r="93" spans="1:9" x14ac:dyDescent="0.15">
      <c r="A93" s="1" t="s">
        <v>187</v>
      </c>
      <c r="B93" s="1" t="s">
        <v>39</v>
      </c>
      <c r="C93" s="1" t="s">
        <v>260</v>
      </c>
      <c r="D93" s="268">
        <v>2614</v>
      </c>
      <c r="E93" s="18">
        <v>1628</v>
      </c>
      <c r="F93" s="45">
        <f t="shared" si="8"/>
        <v>4242</v>
      </c>
      <c r="G93" s="46">
        <f t="shared" si="9"/>
        <v>43</v>
      </c>
      <c r="H93" s="47">
        <f t="shared" si="10"/>
        <v>0.3837812352663838</v>
      </c>
      <c r="I93" s="67">
        <f t="shared" si="11"/>
        <v>40</v>
      </c>
    </row>
    <row r="94" spans="1:9" x14ac:dyDescent="0.15">
      <c r="A94" s="1" t="s">
        <v>189</v>
      </c>
      <c r="B94" s="1" t="s">
        <v>39</v>
      </c>
      <c r="C94" s="1" t="s">
        <v>190</v>
      </c>
      <c r="D94" s="268">
        <v>3106</v>
      </c>
      <c r="E94" s="18">
        <v>1606</v>
      </c>
      <c r="F94" s="45">
        <f t="shared" si="8"/>
        <v>4712</v>
      </c>
      <c r="G94" s="46">
        <f t="shared" si="9"/>
        <v>35</v>
      </c>
      <c r="H94" s="47">
        <f t="shared" si="10"/>
        <v>0.3408319185059423</v>
      </c>
      <c r="I94" s="67">
        <f t="shared" si="11"/>
        <v>56</v>
      </c>
    </row>
    <row r="95" spans="1:9" x14ac:dyDescent="0.15">
      <c r="A95" s="1" t="s">
        <v>191</v>
      </c>
      <c r="B95" s="1" t="s">
        <v>39</v>
      </c>
      <c r="C95" s="1" t="s">
        <v>261</v>
      </c>
      <c r="D95" s="268">
        <v>3492</v>
      </c>
      <c r="E95" s="18">
        <v>2578</v>
      </c>
      <c r="F95" s="45">
        <f t="shared" si="8"/>
        <v>6070</v>
      </c>
      <c r="G95" s="46">
        <f t="shared" si="9"/>
        <v>24</v>
      </c>
      <c r="H95" s="47">
        <f t="shared" si="10"/>
        <v>0.42471169686985172</v>
      </c>
      <c r="I95" s="67">
        <f t="shared" si="11"/>
        <v>25</v>
      </c>
    </row>
    <row r="96" spans="1:9" x14ac:dyDescent="0.15">
      <c r="A96" s="1" t="s">
        <v>193</v>
      </c>
      <c r="B96" s="1" t="s">
        <v>310</v>
      </c>
      <c r="C96" s="1" t="s">
        <v>262</v>
      </c>
      <c r="D96" s="268">
        <v>265</v>
      </c>
      <c r="E96" s="18">
        <v>73</v>
      </c>
      <c r="F96" s="45">
        <f t="shared" si="8"/>
        <v>338</v>
      </c>
      <c r="G96" s="46">
        <f t="shared" si="9"/>
        <v>79</v>
      </c>
      <c r="H96" s="47">
        <f t="shared" si="10"/>
        <v>0.21597633136094674</v>
      </c>
      <c r="I96" s="67">
        <f t="shared" si="11"/>
        <v>74</v>
      </c>
    </row>
    <row r="97" spans="1:9" ht="14.25" thickBot="1" x14ac:dyDescent="0.2">
      <c r="A97" s="1" t="s">
        <v>195</v>
      </c>
      <c r="B97" s="1" t="s">
        <v>39</v>
      </c>
      <c r="C97" s="1" t="s">
        <v>263</v>
      </c>
      <c r="D97" s="273">
        <v>3817</v>
      </c>
      <c r="E97" s="274">
        <v>2317</v>
      </c>
      <c r="F97" s="72">
        <f t="shared" si="8"/>
        <v>6134</v>
      </c>
      <c r="G97" s="73">
        <f t="shared" si="9"/>
        <v>19</v>
      </c>
      <c r="H97" s="74">
        <f t="shared" si="10"/>
        <v>0.37773068144766875</v>
      </c>
      <c r="I97" s="75">
        <f t="shared" si="11"/>
        <v>45</v>
      </c>
    </row>
    <row r="98" spans="1:9" ht="14.25" thickBot="1" x14ac:dyDescent="0.2">
      <c r="A98" s="26"/>
      <c r="B98" s="26"/>
      <c r="C98" s="26"/>
    </row>
    <row r="99" spans="1:9" ht="14.25" thickBot="1" x14ac:dyDescent="0.2">
      <c r="C99" s="275" t="s">
        <v>517</v>
      </c>
      <c r="D99" s="276">
        <f>SUM(D12:D97)</f>
        <v>229721</v>
      </c>
      <c r="E99" s="276">
        <f t="shared" ref="E99:F99" si="12">SUM(E12:E97)</f>
        <v>132532</v>
      </c>
      <c r="F99" s="277">
        <f t="shared" si="12"/>
        <v>362253</v>
      </c>
    </row>
  </sheetData>
  <autoFilter ref="A11:I97" xr:uid="{00000000-0009-0000-0000-000013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3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9"/>
  </sheetPr>
  <dimension ref="A1:Q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6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2.375" style="26" customWidth="1"/>
    <col min="12" max="13" width="9" style="26"/>
  </cols>
  <sheetData>
    <row r="1" spans="1:17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7" ht="24" customHeight="1" x14ac:dyDescent="0.15">
      <c r="A2" s="3" t="s">
        <v>273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7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19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  <c r="M5"/>
    </row>
    <row r="6" spans="1:17" x14ac:dyDescent="0.15">
      <c r="C6" s="27" t="s">
        <v>3</v>
      </c>
      <c r="D6" s="56">
        <f>INDEX(D12:D97,MATCH(C6,C12:C97,0),0)</f>
        <v>2055</v>
      </c>
      <c r="E6" s="57">
        <f>INDEX(E12:E97,MATCH(C6,C12:C97,0),0)</f>
        <v>1714</v>
      </c>
      <c r="F6" s="57">
        <f>SUM(D6:E6)</f>
        <v>3769</v>
      </c>
      <c r="G6" s="58">
        <f>_xlfn.RANK.EQ(F6,$F$12:$F$97,0)</f>
        <v>44</v>
      </c>
      <c r="H6" s="59">
        <f>E6/F6</f>
        <v>0.45476253648182541</v>
      </c>
      <c r="I6" s="60">
        <f>_xlfn.RANK.EQ(H6,$H$12:$H$97,0)</f>
        <v>23</v>
      </c>
    </row>
    <row r="7" spans="1:17" x14ac:dyDescent="0.15">
      <c r="C7" s="28" t="s">
        <v>20</v>
      </c>
      <c r="D7" s="94">
        <f>ROUND(SUMIF($B$12:$B$97,"G",D12:D97)/(COUNTIFS(B12:B97,"G",D12:D97,"&lt;&gt;")),1)</f>
        <v>3064.4</v>
      </c>
      <c r="E7" s="95">
        <f>ROUND(SUMIF($B$12:$B$97,"G",E12:E97)/(COUNTIFS(B12:B97,"G",D12:D97,"&lt;&gt;")),1)</f>
        <v>1995.9</v>
      </c>
      <c r="F7" s="95">
        <f>ROUND(SUM(D7:E7),1)</f>
        <v>5060.3</v>
      </c>
      <c r="G7" s="30"/>
      <c r="H7" s="31">
        <f>E7/F7</f>
        <v>0.39442325553820923</v>
      </c>
      <c r="I7" s="32"/>
      <c r="K7"/>
      <c r="N7" s="26"/>
      <c r="O7" s="26"/>
      <c r="P7" s="26"/>
      <c r="Q7" s="26"/>
    </row>
    <row r="8" spans="1:17" ht="14.25" thickBot="1" x14ac:dyDescent="0.2">
      <c r="C8" s="33" t="s">
        <v>21</v>
      </c>
      <c r="D8" s="97">
        <f>ROUND(AVERAGE(D12:D97),1)</f>
        <v>2666.2</v>
      </c>
      <c r="E8" s="98">
        <f>ROUND(AVERAGE(E12:E97),1)</f>
        <v>1567</v>
      </c>
      <c r="F8" s="98">
        <f>ROUND(SUM(D8:E8),1)</f>
        <v>4233.2</v>
      </c>
      <c r="G8" s="36"/>
      <c r="H8" s="37">
        <f>E8/F8</f>
        <v>0.37016913918548616</v>
      </c>
      <c r="I8" s="38"/>
    </row>
    <row r="9" spans="1:17" ht="21" customHeight="1" thickBot="1" x14ac:dyDescent="0.2">
      <c r="D9" s="64"/>
      <c r="K9"/>
      <c r="N9" s="26"/>
      <c r="O9" s="26"/>
      <c r="P9" s="26"/>
      <c r="Q9" s="26"/>
    </row>
    <row r="10" spans="1:17" ht="21" customHeight="1" x14ac:dyDescent="0.15">
      <c r="D10" s="360" t="str" cm="1">
        <f t="array" aca="1" ref="D10" ca="1">RIGHT(CELL("filename",A1),4)&amp;"年度（基準日：５月１日）"</f>
        <v>2021年度（基準日：５月１日）</v>
      </c>
      <c r="E10" s="361"/>
      <c r="F10" s="361"/>
      <c r="G10" s="361"/>
      <c r="H10" s="361"/>
      <c r="I10" s="362"/>
    </row>
    <row r="11" spans="1:17" ht="27" x14ac:dyDescent="0.15">
      <c r="A11" s="16" t="s">
        <v>22</v>
      </c>
      <c r="B11" s="39" t="s">
        <v>23</v>
      </c>
      <c r="C11" s="16" t="s">
        <v>15</v>
      </c>
      <c r="D11" s="65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66" t="s">
        <v>19</v>
      </c>
    </row>
    <row r="12" spans="1:17" x14ac:dyDescent="0.15">
      <c r="A12" s="1" t="s">
        <v>24</v>
      </c>
      <c r="B12" s="1" t="s">
        <v>309</v>
      </c>
      <c r="C12" s="1" t="s">
        <v>25</v>
      </c>
      <c r="D12" s="268">
        <v>6434</v>
      </c>
      <c r="E12" s="18">
        <v>2603</v>
      </c>
      <c r="F12" s="45">
        <f t="shared" ref="F12:F42" si="0">SUM(D12:E12)</f>
        <v>9037</v>
      </c>
      <c r="G12" s="46">
        <f t="shared" ref="G12:G42" si="1">_xlfn.RANK.EQ(F12,$F$12:$F$97,0)</f>
        <v>4</v>
      </c>
      <c r="H12" s="47">
        <f t="shared" ref="H12:H42" si="2">E12/F12</f>
        <v>0.28803806572977758</v>
      </c>
      <c r="I12" s="67">
        <f t="shared" ref="I12:I42" si="3">_xlfn.RANK.EQ(H12,$H$12:$H$97,0)</f>
        <v>66</v>
      </c>
    </row>
    <row r="13" spans="1:17" x14ac:dyDescent="0.15">
      <c r="A13" s="1" t="s">
        <v>26</v>
      </c>
      <c r="B13" s="1" t="s">
        <v>313</v>
      </c>
      <c r="C13" s="1" t="s">
        <v>27</v>
      </c>
      <c r="D13" s="268">
        <v>2146</v>
      </c>
      <c r="E13" s="18">
        <v>2011</v>
      </c>
      <c r="F13" s="45">
        <f t="shared" si="0"/>
        <v>4157</v>
      </c>
      <c r="G13" s="46">
        <f t="shared" si="1"/>
        <v>37</v>
      </c>
      <c r="H13" s="47">
        <f t="shared" si="2"/>
        <v>0.48376232860235746</v>
      </c>
      <c r="I13" s="67">
        <f t="shared" si="3"/>
        <v>20</v>
      </c>
    </row>
    <row r="14" spans="1:17" x14ac:dyDescent="0.15">
      <c r="A14" s="1" t="s">
        <v>28</v>
      </c>
      <c r="B14" s="1" t="s">
        <v>310</v>
      </c>
      <c r="C14" s="1" t="s">
        <v>29</v>
      </c>
      <c r="D14" s="268">
        <v>1528</v>
      </c>
      <c r="E14" s="18">
        <v>242</v>
      </c>
      <c r="F14" s="45">
        <f t="shared" si="0"/>
        <v>1770</v>
      </c>
      <c r="G14" s="46">
        <f t="shared" si="1"/>
        <v>66</v>
      </c>
      <c r="H14" s="47">
        <f t="shared" si="2"/>
        <v>0.13672316384180791</v>
      </c>
      <c r="I14" s="67">
        <f t="shared" si="3"/>
        <v>79</v>
      </c>
    </row>
    <row r="15" spans="1:17" x14ac:dyDescent="0.15">
      <c r="A15" s="1" t="s">
        <v>30</v>
      </c>
      <c r="B15" s="1" t="s">
        <v>311</v>
      </c>
      <c r="C15" s="1" t="s">
        <v>31</v>
      </c>
      <c r="D15" s="268">
        <v>922</v>
      </c>
      <c r="E15" s="18">
        <v>622</v>
      </c>
      <c r="F15" s="45">
        <f t="shared" si="0"/>
        <v>1544</v>
      </c>
      <c r="G15" s="46">
        <f t="shared" si="1"/>
        <v>67</v>
      </c>
      <c r="H15" s="47">
        <f t="shared" si="2"/>
        <v>0.40284974093264247</v>
      </c>
      <c r="I15" s="67">
        <f t="shared" si="3"/>
        <v>34</v>
      </c>
    </row>
    <row r="16" spans="1:17" x14ac:dyDescent="0.15">
      <c r="A16" s="1" t="s">
        <v>32</v>
      </c>
      <c r="B16" s="1" t="s">
        <v>310</v>
      </c>
      <c r="C16" s="1" t="s">
        <v>33</v>
      </c>
      <c r="D16" s="268">
        <v>283</v>
      </c>
      <c r="E16" s="18">
        <v>468</v>
      </c>
      <c r="F16" s="45">
        <f t="shared" si="0"/>
        <v>751</v>
      </c>
      <c r="G16" s="46">
        <f t="shared" si="1"/>
        <v>75</v>
      </c>
      <c r="H16" s="47">
        <f t="shared" si="2"/>
        <v>0.62316910785619173</v>
      </c>
      <c r="I16" s="67">
        <f t="shared" si="3"/>
        <v>8</v>
      </c>
    </row>
    <row r="17" spans="1:9" x14ac:dyDescent="0.15">
      <c r="A17" s="1" t="s">
        <v>34</v>
      </c>
      <c r="B17" s="1" t="s">
        <v>310</v>
      </c>
      <c r="C17" s="1" t="s">
        <v>35</v>
      </c>
      <c r="D17" s="268">
        <v>1566</v>
      </c>
      <c r="E17" s="18">
        <v>224</v>
      </c>
      <c r="F17" s="45">
        <f t="shared" si="0"/>
        <v>1790</v>
      </c>
      <c r="G17" s="46">
        <f t="shared" si="1"/>
        <v>65</v>
      </c>
      <c r="H17" s="47">
        <f t="shared" si="2"/>
        <v>0.12513966480446928</v>
      </c>
      <c r="I17" s="67">
        <f t="shared" si="3"/>
        <v>82</v>
      </c>
    </row>
    <row r="18" spans="1:9" x14ac:dyDescent="0.15">
      <c r="A18" s="1" t="s">
        <v>36</v>
      </c>
      <c r="B18" s="1" t="s">
        <v>312</v>
      </c>
      <c r="C18" s="1" t="s">
        <v>37</v>
      </c>
      <c r="D18" s="268">
        <v>328</v>
      </c>
      <c r="E18" s="18">
        <v>468</v>
      </c>
      <c r="F18" s="45">
        <f t="shared" si="0"/>
        <v>796</v>
      </c>
      <c r="G18" s="46">
        <f t="shared" si="1"/>
        <v>74</v>
      </c>
      <c r="H18" s="47">
        <f t="shared" si="2"/>
        <v>0.5879396984924623</v>
      </c>
      <c r="I18" s="67">
        <f t="shared" si="3"/>
        <v>10</v>
      </c>
    </row>
    <row r="19" spans="1:9" x14ac:dyDescent="0.15">
      <c r="A19" s="1" t="s">
        <v>38</v>
      </c>
      <c r="B19" s="1" t="s">
        <v>39</v>
      </c>
      <c r="C19" s="1" t="s">
        <v>40</v>
      </c>
      <c r="D19" s="268">
        <v>1868</v>
      </c>
      <c r="E19" s="18">
        <v>1582</v>
      </c>
      <c r="F19" s="45">
        <f t="shared" si="0"/>
        <v>3450</v>
      </c>
      <c r="G19" s="46">
        <f t="shared" si="1"/>
        <v>49</v>
      </c>
      <c r="H19" s="47">
        <f t="shared" si="2"/>
        <v>0.45855072463768115</v>
      </c>
      <c r="I19" s="67">
        <f t="shared" si="3"/>
        <v>21</v>
      </c>
    </row>
    <row r="20" spans="1:9" x14ac:dyDescent="0.15">
      <c r="A20" s="1" t="s">
        <v>41</v>
      </c>
      <c r="B20" s="1" t="s">
        <v>315</v>
      </c>
      <c r="C20" s="1" t="s">
        <v>42</v>
      </c>
      <c r="D20" s="268">
        <v>1650</v>
      </c>
      <c r="E20" s="18">
        <v>1190</v>
      </c>
      <c r="F20" s="45">
        <f t="shared" si="0"/>
        <v>2840</v>
      </c>
      <c r="G20" s="46">
        <f t="shared" si="1"/>
        <v>58</v>
      </c>
      <c r="H20" s="47">
        <f t="shared" si="2"/>
        <v>0.41901408450704225</v>
      </c>
      <c r="I20" s="67">
        <f t="shared" si="3"/>
        <v>31</v>
      </c>
    </row>
    <row r="21" spans="1:9" x14ac:dyDescent="0.15">
      <c r="A21" s="1" t="s">
        <v>43</v>
      </c>
      <c r="B21" s="1" t="s">
        <v>309</v>
      </c>
      <c r="C21" s="1" t="s">
        <v>44</v>
      </c>
      <c r="D21" s="268">
        <v>5733</v>
      </c>
      <c r="E21" s="18">
        <v>2101</v>
      </c>
      <c r="F21" s="45">
        <f t="shared" si="0"/>
        <v>7834</v>
      </c>
      <c r="G21" s="46">
        <f t="shared" si="1"/>
        <v>9</v>
      </c>
      <c r="H21" s="47">
        <f t="shared" si="2"/>
        <v>0.26818994128159307</v>
      </c>
      <c r="I21" s="67">
        <f t="shared" si="3"/>
        <v>67</v>
      </c>
    </row>
    <row r="22" spans="1:9" x14ac:dyDescent="0.15">
      <c r="A22" s="1" t="s">
        <v>45</v>
      </c>
      <c r="B22" s="1" t="s">
        <v>313</v>
      </c>
      <c r="C22" s="1" t="s">
        <v>46</v>
      </c>
      <c r="D22" s="268">
        <v>437</v>
      </c>
      <c r="E22" s="18">
        <v>557</v>
      </c>
      <c r="F22" s="45">
        <f t="shared" si="0"/>
        <v>994</v>
      </c>
      <c r="G22" s="46">
        <f t="shared" si="1"/>
        <v>70</v>
      </c>
      <c r="H22" s="47">
        <f t="shared" si="2"/>
        <v>0.56036217303822933</v>
      </c>
      <c r="I22" s="67">
        <f t="shared" si="3"/>
        <v>15</v>
      </c>
    </row>
    <row r="23" spans="1:9" x14ac:dyDescent="0.15">
      <c r="A23" s="1" t="s">
        <v>47</v>
      </c>
      <c r="B23" s="1" t="s">
        <v>39</v>
      </c>
      <c r="C23" s="1" t="s">
        <v>48</v>
      </c>
      <c r="D23" s="268">
        <v>2421</v>
      </c>
      <c r="E23" s="18">
        <v>1370</v>
      </c>
      <c r="F23" s="45">
        <f t="shared" si="0"/>
        <v>3791</v>
      </c>
      <c r="G23" s="46">
        <f t="shared" si="1"/>
        <v>43</v>
      </c>
      <c r="H23" s="47">
        <f t="shared" si="2"/>
        <v>0.3613822210498549</v>
      </c>
      <c r="I23" s="67">
        <f t="shared" si="3"/>
        <v>51</v>
      </c>
    </row>
    <row r="24" spans="1:9" x14ac:dyDescent="0.15">
      <c r="A24" s="1" t="s">
        <v>49</v>
      </c>
      <c r="B24" s="1" t="s">
        <v>39</v>
      </c>
      <c r="C24" s="1" t="s">
        <v>50</v>
      </c>
      <c r="D24" s="268">
        <v>3134</v>
      </c>
      <c r="E24" s="18">
        <v>2036</v>
      </c>
      <c r="F24" s="45">
        <f t="shared" si="0"/>
        <v>5170</v>
      </c>
      <c r="G24" s="46">
        <f t="shared" si="1"/>
        <v>28</v>
      </c>
      <c r="H24" s="47">
        <f t="shared" si="2"/>
        <v>0.39381044487427463</v>
      </c>
      <c r="I24" s="67">
        <f t="shared" si="3"/>
        <v>38</v>
      </c>
    </row>
    <row r="25" spans="1:9" x14ac:dyDescent="0.15">
      <c r="A25" s="1" t="s">
        <v>51</v>
      </c>
      <c r="B25" s="1" t="s">
        <v>311</v>
      </c>
      <c r="C25" s="1" t="s">
        <v>52</v>
      </c>
      <c r="D25" s="268">
        <v>2213</v>
      </c>
      <c r="E25" s="18">
        <v>1429</v>
      </c>
      <c r="F25" s="45">
        <f t="shared" si="0"/>
        <v>3642</v>
      </c>
      <c r="G25" s="46">
        <f t="shared" si="1"/>
        <v>45</v>
      </c>
      <c r="H25" s="47">
        <f t="shared" si="2"/>
        <v>0.39236683141131246</v>
      </c>
      <c r="I25" s="67">
        <f t="shared" si="3"/>
        <v>39</v>
      </c>
    </row>
    <row r="26" spans="1:9" x14ac:dyDescent="0.15">
      <c r="A26" s="1" t="s">
        <v>53</v>
      </c>
      <c r="B26" s="1" t="s">
        <v>315</v>
      </c>
      <c r="C26" s="1" t="s">
        <v>54</v>
      </c>
      <c r="D26" s="268">
        <v>4393</v>
      </c>
      <c r="E26" s="18">
        <v>2579</v>
      </c>
      <c r="F26" s="45">
        <f t="shared" si="0"/>
        <v>6972</v>
      </c>
      <c r="G26" s="46">
        <f t="shared" si="1"/>
        <v>14</v>
      </c>
      <c r="H26" s="47">
        <f t="shared" si="2"/>
        <v>0.36990820424555365</v>
      </c>
      <c r="I26" s="67">
        <f t="shared" si="3"/>
        <v>50</v>
      </c>
    </row>
    <row r="27" spans="1:9" x14ac:dyDescent="0.15">
      <c r="A27" s="1" t="s">
        <v>55</v>
      </c>
      <c r="B27" s="1" t="s">
        <v>309</v>
      </c>
      <c r="C27" s="1" t="s">
        <v>56</v>
      </c>
      <c r="D27" s="268">
        <v>4944</v>
      </c>
      <c r="E27" s="18">
        <v>2748</v>
      </c>
      <c r="F27" s="45">
        <f t="shared" si="0"/>
        <v>7692</v>
      </c>
      <c r="G27" s="46">
        <f t="shared" si="1"/>
        <v>11</v>
      </c>
      <c r="H27" s="47">
        <f t="shared" si="2"/>
        <v>0.35725429017160687</v>
      </c>
      <c r="I27" s="67">
        <f t="shared" si="3"/>
        <v>52</v>
      </c>
    </row>
    <row r="28" spans="1:9" x14ac:dyDescent="0.15">
      <c r="A28" s="1" t="s">
        <v>57</v>
      </c>
      <c r="B28" s="1" t="s">
        <v>311</v>
      </c>
      <c r="C28" s="1" t="s">
        <v>58</v>
      </c>
      <c r="D28" s="268">
        <v>93</v>
      </c>
      <c r="E28" s="18">
        <v>25</v>
      </c>
      <c r="F28" s="45">
        <f t="shared" si="0"/>
        <v>118</v>
      </c>
      <c r="G28" s="46">
        <f t="shared" si="1"/>
        <v>82</v>
      </c>
      <c r="H28" s="47">
        <f t="shared" si="2"/>
        <v>0.21186440677966101</v>
      </c>
      <c r="I28" s="67">
        <f t="shared" si="3"/>
        <v>74</v>
      </c>
    </row>
    <row r="29" spans="1:9" x14ac:dyDescent="0.15">
      <c r="A29" s="1" t="s">
        <v>59</v>
      </c>
      <c r="B29" s="1" t="s">
        <v>315</v>
      </c>
      <c r="C29" s="1" t="s">
        <v>60</v>
      </c>
      <c r="D29" s="268">
        <v>1233</v>
      </c>
      <c r="E29" s="18">
        <v>919</v>
      </c>
      <c r="F29" s="45">
        <f t="shared" si="0"/>
        <v>2152</v>
      </c>
      <c r="G29" s="46">
        <f t="shared" si="1"/>
        <v>61</v>
      </c>
      <c r="H29" s="47">
        <f t="shared" si="2"/>
        <v>0.42704460966542751</v>
      </c>
      <c r="I29" s="67">
        <f t="shared" si="3"/>
        <v>27</v>
      </c>
    </row>
    <row r="30" spans="1:9" x14ac:dyDescent="0.15">
      <c r="A30" s="1" t="s">
        <v>61</v>
      </c>
      <c r="B30" s="1" t="s">
        <v>39</v>
      </c>
      <c r="C30" s="1" t="s">
        <v>62</v>
      </c>
      <c r="D30" s="268">
        <v>1998</v>
      </c>
      <c r="E30" s="18">
        <v>1478</v>
      </c>
      <c r="F30" s="45">
        <f t="shared" si="0"/>
        <v>3476</v>
      </c>
      <c r="G30" s="46">
        <f t="shared" si="1"/>
        <v>48</v>
      </c>
      <c r="H30" s="47">
        <f t="shared" si="2"/>
        <v>0.42520138089758341</v>
      </c>
      <c r="I30" s="67">
        <f t="shared" si="3"/>
        <v>28</v>
      </c>
    </row>
    <row r="31" spans="1:9" x14ac:dyDescent="0.15">
      <c r="A31" s="1" t="s">
        <v>63</v>
      </c>
      <c r="B31" s="1" t="s">
        <v>315</v>
      </c>
      <c r="C31" s="1" t="s">
        <v>64</v>
      </c>
      <c r="D31" s="268">
        <v>4524</v>
      </c>
      <c r="E31" s="18">
        <v>1966</v>
      </c>
      <c r="F31" s="45">
        <f t="shared" si="0"/>
        <v>6490</v>
      </c>
      <c r="G31" s="46">
        <f t="shared" si="1"/>
        <v>19</v>
      </c>
      <c r="H31" s="47">
        <f t="shared" si="2"/>
        <v>0.3029275808936826</v>
      </c>
      <c r="I31" s="67">
        <f t="shared" si="3"/>
        <v>65</v>
      </c>
    </row>
    <row r="32" spans="1:9" x14ac:dyDescent="0.15">
      <c r="A32" s="1" t="s">
        <v>65</v>
      </c>
      <c r="B32" s="1" t="s">
        <v>309</v>
      </c>
      <c r="C32" s="1" t="s">
        <v>66</v>
      </c>
      <c r="D32" s="268">
        <v>8196</v>
      </c>
      <c r="E32" s="18">
        <v>4181</v>
      </c>
      <c r="F32" s="45">
        <f t="shared" si="0"/>
        <v>12377</v>
      </c>
      <c r="G32" s="46">
        <f t="shared" si="1"/>
        <v>1</v>
      </c>
      <c r="H32" s="47">
        <f t="shared" si="2"/>
        <v>0.33780399127413752</v>
      </c>
      <c r="I32" s="67">
        <f t="shared" si="3"/>
        <v>57</v>
      </c>
    </row>
    <row r="33" spans="1:9" x14ac:dyDescent="0.15">
      <c r="A33" s="1" t="s">
        <v>67</v>
      </c>
      <c r="B33" s="1" t="s">
        <v>309</v>
      </c>
      <c r="C33" s="1" t="s">
        <v>68</v>
      </c>
      <c r="D33" s="268">
        <v>7501</v>
      </c>
      <c r="E33" s="18">
        <v>2046</v>
      </c>
      <c r="F33" s="45">
        <f t="shared" si="0"/>
        <v>9547</v>
      </c>
      <c r="G33" s="46">
        <f t="shared" si="1"/>
        <v>3</v>
      </c>
      <c r="H33" s="47">
        <f t="shared" si="2"/>
        <v>0.21430815963129779</v>
      </c>
      <c r="I33" s="67">
        <f t="shared" si="3"/>
        <v>73</v>
      </c>
    </row>
    <row r="34" spans="1:9" x14ac:dyDescent="0.15">
      <c r="A34" s="1" t="s">
        <v>69</v>
      </c>
      <c r="B34" s="1" t="s">
        <v>312</v>
      </c>
      <c r="C34" s="1" t="s">
        <v>70</v>
      </c>
      <c r="D34" s="268">
        <v>494</v>
      </c>
      <c r="E34" s="18">
        <v>649</v>
      </c>
      <c r="F34" s="45">
        <f t="shared" si="0"/>
        <v>1143</v>
      </c>
      <c r="G34" s="46">
        <f t="shared" si="1"/>
        <v>69</v>
      </c>
      <c r="H34" s="47">
        <f t="shared" si="2"/>
        <v>0.5678040244969379</v>
      </c>
      <c r="I34" s="67">
        <f t="shared" si="3"/>
        <v>14</v>
      </c>
    </row>
    <row r="35" spans="1:9" x14ac:dyDescent="0.15">
      <c r="A35" s="1" t="s">
        <v>71</v>
      </c>
      <c r="B35" s="1" t="s">
        <v>311</v>
      </c>
      <c r="C35" s="1" t="s">
        <v>72</v>
      </c>
      <c r="D35" s="268">
        <v>1062</v>
      </c>
      <c r="E35" s="18">
        <v>1834</v>
      </c>
      <c r="F35" s="45">
        <f t="shared" si="0"/>
        <v>2896</v>
      </c>
      <c r="G35" s="46">
        <f t="shared" si="1"/>
        <v>57</v>
      </c>
      <c r="H35" s="47">
        <f t="shared" si="2"/>
        <v>0.63328729281767959</v>
      </c>
      <c r="I35" s="67">
        <f t="shared" si="3"/>
        <v>5</v>
      </c>
    </row>
    <row r="36" spans="1:9" x14ac:dyDescent="0.15">
      <c r="A36" s="1" t="s">
        <v>73</v>
      </c>
      <c r="B36" s="1" t="s">
        <v>311</v>
      </c>
      <c r="C36" s="1" t="s">
        <v>74</v>
      </c>
      <c r="D36" s="268">
        <v>1109</v>
      </c>
      <c r="E36" s="18">
        <v>2311</v>
      </c>
      <c r="F36" s="45">
        <f t="shared" si="0"/>
        <v>3420</v>
      </c>
      <c r="G36" s="46">
        <f t="shared" si="1"/>
        <v>50</v>
      </c>
      <c r="H36" s="47">
        <f t="shared" si="2"/>
        <v>0.67573099415204674</v>
      </c>
      <c r="I36" s="67">
        <f t="shared" si="3"/>
        <v>3</v>
      </c>
    </row>
    <row r="37" spans="1:9" x14ac:dyDescent="0.15">
      <c r="A37" s="1" t="s">
        <v>75</v>
      </c>
      <c r="B37" s="1" t="s">
        <v>310</v>
      </c>
      <c r="C37" s="1" t="s">
        <v>76</v>
      </c>
      <c r="D37" s="268">
        <v>2945</v>
      </c>
      <c r="E37" s="18">
        <v>675</v>
      </c>
      <c r="F37" s="45">
        <f t="shared" si="0"/>
        <v>3620</v>
      </c>
      <c r="G37" s="46">
        <f t="shared" si="1"/>
        <v>46</v>
      </c>
      <c r="H37" s="47">
        <f t="shared" si="2"/>
        <v>0.18646408839779005</v>
      </c>
      <c r="I37" s="67">
        <f t="shared" si="3"/>
        <v>76</v>
      </c>
    </row>
    <row r="38" spans="1:9" x14ac:dyDescent="0.15">
      <c r="A38" s="1" t="s">
        <v>77</v>
      </c>
      <c r="B38" s="1" t="s">
        <v>315</v>
      </c>
      <c r="C38" s="1" t="s">
        <v>78</v>
      </c>
      <c r="D38" s="268">
        <v>0</v>
      </c>
      <c r="E38" s="18">
        <v>1856</v>
      </c>
      <c r="F38" s="45">
        <f t="shared" si="0"/>
        <v>1856</v>
      </c>
      <c r="G38" s="46">
        <f t="shared" si="1"/>
        <v>63</v>
      </c>
      <c r="H38" s="47">
        <f t="shared" si="2"/>
        <v>1</v>
      </c>
      <c r="I38" s="67">
        <f t="shared" si="3"/>
        <v>1</v>
      </c>
    </row>
    <row r="39" spans="1:9" x14ac:dyDescent="0.15">
      <c r="A39" s="1" t="s">
        <v>79</v>
      </c>
      <c r="B39" s="1" t="s">
        <v>313</v>
      </c>
      <c r="C39" s="1" t="s">
        <v>80</v>
      </c>
      <c r="D39" s="268">
        <v>1457</v>
      </c>
      <c r="E39" s="18">
        <v>1638</v>
      </c>
      <c r="F39" s="45">
        <f t="shared" si="0"/>
        <v>3095</v>
      </c>
      <c r="G39" s="46">
        <f t="shared" si="1"/>
        <v>55</v>
      </c>
      <c r="H39" s="47">
        <f t="shared" si="2"/>
        <v>0.52924071082390955</v>
      </c>
      <c r="I39" s="67">
        <f t="shared" si="3"/>
        <v>17</v>
      </c>
    </row>
    <row r="40" spans="1:9" x14ac:dyDescent="0.15">
      <c r="A40" s="1" t="s">
        <v>81</v>
      </c>
      <c r="B40" s="1" t="s">
        <v>310</v>
      </c>
      <c r="C40" s="1" t="s">
        <v>82</v>
      </c>
      <c r="D40" s="268">
        <v>2373</v>
      </c>
      <c r="E40" s="18">
        <v>1505</v>
      </c>
      <c r="F40" s="45">
        <f t="shared" si="0"/>
        <v>3878</v>
      </c>
      <c r="G40" s="46">
        <f t="shared" si="1"/>
        <v>40</v>
      </c>
      <c r="H40" s="47">
        <f t="shared" si="2"/>
        <v>0.388086642599278</v>
      </c>
      <c r="I40" s="67">
        <f t="shared" si="3"/>
        <v>41</v>
      </c>
    </row>
    <row r="41" spans="1:9" x14ac:dyDescent="0.15">
      <c r="A41" s="1" t="s">
        <v>83</v>
      </c>
      <c r="B41" s="1" t="s">
        <v>310</v>
      </c>
      <c r="C41" s="1" t="s">
        <v>84</v>
      </c>
      <c r="D41" s="268">
        <v>3691</v>
      </c>
      <c r="E41" s="18">
        <v>579</v>
      </c>
      <c r="F41" s="45">
        <f t="shared" si="0"/>
        <v>4270</v>
      </c>
      <c r="G41" s="46">
        <f t="shared" si="1"/>
        <v>36</v>
      </c>
      <c r="H41" s="47">
        <f t="shared" si="2"/>
        <v>0.13559718969555035</v>
      </c>
      <c r="I41" s="67">
        <f t="shared" si="3"/>
        <v>80</v>
      </c>
    </row>
    <row r="42" spans="1:9" x14ac:dyDescent="0.15">
      <c r="A42" s="1" t="s">
        <v>85</v>
      </c>
      <c r="B42" s="1" t="s">
        <v>311</v>
      </c>
      <c r="C42" s="1" t="s">
        <v>86</v>
      </c>
      <c r="D42" s="268">
        <v>2839</v>
      </c>
      <c r="E42" s="18">
        <v>1027</v>
      </c>
      <c r="F42" s="45">
        <f t="shared" si="0"/>
        <v>3866</v>
      </c>
      <c r="G42" s="46">
        <f t="shared" si="1"/>
        <v>41</v>
      </c>
      <c r="H42" s="47">
        <f t="shared" si="2"/>
        <v>0.26564924987066735</v>
      </c>
      <c r="I42" s="67">
        <f t="shared" si="3"/>
        <v>68</v>
      </c>
    </row>
    <row r="43" spans="1:9" x14ac:dyDescent="0.15">
      <c r="A43" s="77" t="s">
        <v>87</v>
      </c>
      <c r="B43" s="77" t="s">
        <v>314</v>
      </c>
      <c r="C43" s="77" t="s">
        <v>88</v>
      </c>
      <c r="D43" s="269"/>
      <c r="E43" s="270"/>
      <c r="F43" s="49"/>
      <c r="G43" s="50"/>
      <c r="H43" s="51"/>
      <c r="I43" s="69"/>
    </row>
    <row r="44" spans="1:9" x14ac:dyDescent="0.15">
      <c r="A44" s="1" t="s">
        <v>89</v>
      </c>
      <c r="B44" s="87" t="s">
        <v>310</v>
      </c>
      <c r="C44" s="1" t="s">
        <v>90</v>
      </c>
      <c r="D44" s="268">
        <v>1453</v>
      </c>
      <c r="E44" s="18">
        <v>745</v>
      </c>
      <c r="F44" s="45">
        <f>SUM(D44:E44)</f>
        <v>2198</v>
      </c>
      <c r="G44" s="46">
        <f>_xlfn.RANK.EQ(F44,$F$12:$F$97,0)</f>
        <v>60</v>
      </c>
      <c r="H44" s="47">
        <f>E44/F44</f>
        <v>0.33894449499545043</v>
      </c>
      <c r="I44" s="67">
        <f>_xlfn.RANK.EQ(H44,$H$12:$H$97,0)</f>
        <v>56</v>
      </c>
    </row>
    <row r="45" spans="1:9" x14ac:dyDescent="0.15">
      <c r="A45" s="1" t="s">
        <v>91</v>
      </c>
      <c r="B45" s="1" t="s">
        <v>315</v>
      </c>
      <c r="C45" s="1" t="s">
        <v>92</v>
      </c>
      <c r="D45" s="268">
        <v>4940</v>
      </c>
      <c r="E45" s="18">
        <v>1721</v>
      </c>
      <c r="F45" s="45">
        <f>SUM(D45:E45)</f>
        <v>6661</v>
      </c>
      <c r="G45" s="46">
        <f>_xlfn.RANK.EQ(F45,$F$12:$F$97,0)</f>
        <v>16</v>
      </c>
      <c r="H45" s="47">
        <f>E45/F45</f>
        <v>0.25836961417204624</v>
      </c>
      <c r="I45" s="67">
        <f>_xlfn.RANK.EQ(H45,$H$12:$H$97,0)</f>
        <v>69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269"/>
      <c r="E46" s="270"/>
      <c r="F46" s="49"/>
      <c r="G46" s="50"/>
      <c r="H46" s="51"/>
      <c r="I46" s="69"/>
    </row>
    <row r="47" spans="1:9" x14ac:dyDescent="0.15">
      <c r="A47" s="1" t="s">
        <v>95</v>
      </c>
      <c r="B47" s="1" t="s">
        <v>309</v>
      </c>
      <c r="C47" s="1" t="s">
        <v>96</v>
      </c>
      <c r="D47" s="268">
        <v>3902</v>
      </c>
      <c r="E47" s="18">
        <v>2573</v>
      </c>
      <c r="F47" s="45">
        <f>SUM(D47:E47)</f>
        <v>6475</v>
      </c>
      <c r="G47" s="46">
        <f>_xlfn.RANK.EQ(F47,$F$12:$F$97,0)</f>
        <v>20</v>
      </c>
      <c r="H47" s="47">
        <f>E47/F47</f>
        <v>0.3973745173745174</v>
      </c>
      <c r="I47" s="67">
        <f>_xlfn.RANK.EQ(H47,$H$12:$H$97,0)</f>
        <v>36</v>
      </c>
    </row>
    <row r="48" spans="1:9" x14ac:dyDescent="0.15">
      <c r="A48" s="1" t="s">
        <v>97</v>
      </c>
      <c r="B48" s="1" t="s">
        <v>310</v>
      </c>
      <c r="C48" s="1" t="s">
        <v>98</v>
      </c>
      <c r="D48" s="268">
        <v>165</v>
      </c>
      <c r="E48" s="18">
        <v>25</v>
      </c>
      <c r="F48" s="45">
        <f>SUM(D48:E48)</f>
        <v>190</v>
      </c>
      <c r="G48" s="46">
        <f>_xlfn.RANK.EQ(F48,$F$12:$F$97,0)</f>
        <v>81</v>
      </c>
      <c r="H48" s="47">
        <f>E48/F48</f>
        <v>0.13157894736842105</v>
      </c>
      <c r="I48" s="67">
        <f>_xlfn.RANK.EQ(H48,$H$12:$H$97,0)</f>
        <v>81</v>
      </c>
    </row>
    <row r="49" spans="1:9" x14ac:dyDescent="0.15">
      <c r="A49" s="1" t="s">
        <v>99</v>
      </c>
      <c r="B49" s="1" t="s">
        <v>313</v>
      </c>
      <c r="C49" s="1" t="s">
        <v>100</v>
      </c>
      <c r="D49" s="268">
        <v>388</v>
      </c>
      <c r="E49" s="18">
        <v>428</v>
      </c>
      <c r="F49" s="45">
        <f>SUM(D49:E49)</f>
        <v>816</v>
      </c>
      <c r="G49" s="46">
        <f>_xlfn.RANK.EQ(F49,$F$12:$F$97,0)</f>
        <v>73</v>
      </c>
      <c r="H49" s="47">
        <f>E49/F49</f>
        <v>0.52450980392156865</v>
      </c>
      <c r="I49" s="67">
        <f>_xlfn.RANK.EQ(H49,$H$12:$H$97,0)</f>
        <v>18</v>
      </c>
    </row>
    <row r="50" spans="1:9" x14ac:dyDescent="0.15">
      <c r="A50" s="1" t="s">
        <v>101</v>
      </c>
      <c r="B50" s="1" t="s">
        <v>39</v>
      </c>
      <c r="C50" s="1" t="s">
        <v>102</v>
      </c>
      <c r="D50" s="268">
        <v>5021</v>
      </c>
      <c r="E50" s="18">
        <v>3008</v>
      </c>
      <c r="F50" s="45">
        <f>SUM(D50:E50)</f>
        <v>8029</v>
      </c>
      <c r="G50" s="46">
        <f>_xlfn.RANK.EQ(F50,$F$12:$F$97,0)</f>
        <v>8</v>
      </c>
      <c r="H50" s="47">
        <f>E50/F50</f>
        <v>0.37464192302901983</v>
      </c>
      <c r="I50" s="67">
        <f>_xlfn.RANK.EQ(H50,$H$12:$H$97,0)</f>
        <v>44</v>
      </c>
    </row>
    <row r="51" spans="1:9" x14ac:dyDescent="0.15">
      <c r="A51" s="1" t="s">
        <v>103</v>
      </c>
      <c r="B51" s="1" t="s">
        <v>39</v>
      </c>
      <c r="C51" s="1" t="s">
        <v>104</v>
      </c>
      <c r="D51" s="268">
        <v>2581</v>
      </c>
      <c r="E51" s="18">
        <v>1535</v>
      </c>
      <c r="F51" s="45">
        <f>SUM(D51:E51)</f>
        <v>4116</v>
      </c>
      <c r="G51" s="46">
        <f>_xlfn.RANK.EQ(F51,$F$12:$F$97,0)</f>
        <v>38</v>
      </c>
      <c r="H51" s="47">
        <f>E51/F51</f>
        <v>0.37293488824101068</v>
      </c>
      <c r="I51" s="67">
        <f>_xlfn.RANK.EQ(H51,$H$12:$H$97,0)</f>
        <v>48</v>
      </c>
    </row>
    <row r="52" spans="1:9" x14ac:dyDescent="0.15">
      <c r="A52" s="77" t="s">
        <v>105</v>
      </c>
      <c r="B52" s="77" t="s">
        <v>314</v>
      </c>
      <c r="C52" s="77" t="s">
        <v>106</v>
      </c>
      <c r="D52" s="269"/>
      <c r="E52" s="270"/>
      <c r="F52" s="49"/>
      <c r="G52" s="50"/>
      <c r="H52" s="51"/>
      <c r="I52" s="69"/>
    </row>
    <row r="53" spans="1:9" x14ac:dyDescent="0.15">
      <c r="A53" s="1" t="s">
        <v>107</v>
      </c>
      <c r="B53" s="1" t="s">
        <v>39</v>
      </c>
      <c r="C53" s="1" t="s">
        <v>108</v>
      </c>
      <c r="D53" s="268">
        <v>2153</v>
      </c>
      <c r="E53" s="18">
        <v>970</v>
      </c>
      <c r="F53" s="45">
        <f t="shared" ref="F53:F74" si="4">SUM(D53:E53)</f>
        <v>3123</v>
      </c>
      <c r="G53" s="46">
        <f t="shared" ref="G53:G74" si="5">_xlfn.RANK.EQ(F53,$F$12:$F$97,0)</f>
        <v>54</v>
      </c>
      <c r="H53" s="47">
        <f t="shared" ref="H53:H74" si="6">E53/F53</f>
        <v>0.31059878322126161</v>
      </c>
      <c r="I53" s="67">
        <f t="shared" ref="I53:I74" si="7">_xlfn.RANK.EQ(H53,$H$12:$H$97,0)</f>
        <v>63</v>
      </c>
    </row>
    <row r="54" spans="1:9" x14ac:dyDescent="0.15">
      <c r="A54" s="1" t="s">
        <v>109</v>
      </c>
      <c r="B54" s="1" t="s">
        <v>39</v>
      </c>
      <c r="C54" s="1" t="s">
        <v>110</v>
      </c>
      <c r="D54" s="268">
        <v>1946</v>
      </c>
      <c r="E54" s="18">
        <v>1280</v>
      </c>
      <c r="F54" s="45">
        <f t="shared" si="4"/>
        <v>3226</v>
      </c>
      <c r="G54" s="46">
        <f t="shared" si="5"/>
        <v>51</v>
      </c>
      <c r="H54" s="47">
        <f t="shared" si="6"/>
        <v>0.39677619342839432</v>
      </c>
      <c r="I54" s="67">
        <f t="shared" si="7"/>
        <v>37</v>
      </c>
    </row>
    <row r="55" spans="1:9" x14ac:dyDescent="0.15">
      <c r="A55" s="1" t="s">
        <v>111</v>
      </c>
      <c r="B55" s="1" t="s">
        <v>39</v>
      </c>
      <c r="C55" s="1" t="s">
        <v>112</v>
      </c>
      <c r="D55" s="268">
        <v>4697</v>
      </c>
      <c r="E55" s="18">
        <v>2531</v>
      </c>
      <c r="F55" s="45">
        <f t="shared" si="4"/>
        <v>7228</v>
      </c>
      <c r="G55" s="46">
        <f t="shared" si="5"/>
        <v>12</v>
      </c>
      <c r="H55" s="47">
        <f t="shared" si="6"/>
        <v>0.35016602102933037</v>
      </c>
      <c r="I55" s="67">
        <f t="shared" si="7"/>
        <v>53</v>
      </c>
    </row>
    <row r="56" spans="1:9" x14ac:dyDescent="0.15">
      <c r="A56" s="1" t="s">
        <v>113</v>
      </c>
      <c r="B56" s="1" t="s">
        <v>39</v>
      </c>
      <c r="C56" s="1" t="s">
        <v>114</v>
      </c>
      <c r="D56" s="268">
        <v>3705</v>
      </c>
      <c r="E56" s="18">
        <v>2276</v>
      </c>
      <c r="F56" s="45">
        <f t="shared" si="4"/>
        <v>5981</v>
      </c>
      <c r="G56" s="46">
        <f t="shared" si="5"/>
        <v>23</v>
      </c>
      <c r="H56" s="47">
        <f t="shared" si="6"/>
        <v>0.38053837150978098</v>
      </c>
      <c r="I56" s="67">
        <f t="shared" si="7"/>
        <v>43</v>
      </c>
    </row>
    <row r="57" spans="1:9" x14ac:dyDescent="0.15">
      <c r="A57" s="1" t="s">
        <v>115</v>
      </c>
      <c r="B57" s="1" t="s">
        <v>315</v>
      </c>
      <c r="C57" s="1" t="s">
        <v>116</v>
      </c>
      <c r="D57" s="268">
        <v>4996</v>
      </c>
      <c r="E57" s="18">
        <v>2194</v>
      </c>
      <c r="F57" s="45">
        <f t="shared" si="4"/>
        <v>7190</v>
      </c>
      <c r="G57" s="46">
        <f t="shared" si="5"/>
        <v>13</v>
      </c>
      <c r="H57" s="47">
        <f t="shared" si="6"/>
        <v>0.30514603616133518</v>
      </c>
      <c r="I57" s="67">
        <f t="shared" si="7"/>
        <v>64</v>
      </c>
    </row>
    <row r="58" spans="1:9" x14ac:dyDescent="0.15">
      <c r="A58" s="1" t="s">
        <v>117</v>
      </c>
      <c r="B58" s="1" t="s">
        <v>312</v>
      </c>
      <c r="C58" s="1" t="s">
        <v>118</v>
      </c>
      <c r="D58" s="268">
        <v>478</v>
      </c>
      <c r="E58" s="18">
        <v>448</v>
      </c>
      <c r="F58" s="45">
        <f t="shared" si="4"/>
        <v>926</v>
      </c>
      <c r="G58" s="46">
        <f t="shared" si="5"/>
        <v>72</v>
      </c>
      <c r="H58" s="47">
        <f t="shared" si="6"/>
        <v>0.48380129589632831</v>
      </c>
      <c r="I58" s="67">
        <f t="shared" si="7"/>
        <v>19</v>
      </c>
    </row>
    <row r="59" spans="1:9" x14ac:dyDescent="0.15">
      <c r="A59" s="1" t="s">
        <v>119</v>
      </c>
      <c r="B59" s="1" t="s">
        <v>309</v>
      </c>
      <c r="C59" s="1" t="s">
        <v>120</v>
      </c>
      <c r="D59" s="268">
        <v>3779</v>
      </c>
      <c r="E59" s="18">
        <v>1819</v>
      </c>
      <c r="F59" s="45">
        <f t="shared" si="4"/>
        <v>5598</v>
      </c>
      <c r="G59" s="46">
        <f t="shared" si="5"/>
        <v>25</v>
      </c>
      <c r="H59" s="47">
        <f t="shared" si="6"/>
        <v>0.32493747767059666</v>
      </c>
      <c r="I59" s="67">
        <f t="shared" si="7"/>
        <v>60</v>
      </c>
    </row>
    <row r="60" spans="1:9" x14ac:dyDescent="0.15">
      <c r="A60" s="1" t="s">
        <v>121</v>
      </c>
      <c r="B60" s="1" t="s">
        <v>310</v>
      </c>
      <c r="C60" s="1" t="s">
        <v>122</v>
      </c>
      <c r="D60" s="268">
        <v>3625</v>
      </c>
      <c r="E60" s="18">
        <v>746</v>
      </c>
      <c r="F60" s="45">
        <f t="shared" si="4"/>
        <v>4371</v>
      </c>
      <c r="G60" s="46">
        <f t="shared" si="5"/>
        <v>34</v>
      </c>
      <c r="H60" s="47">
        <f t="shared" si="6"/>
        <v>0.17067032715625716</v>
      </c>
      <c r="I60" s="67">
        <f t="shared" si="7"/>
        <v>77</v>
      </c>
    </row>
    <row r="61" spans="1:9" x14ac:dyDescent="0.15">
      <c r="A61" s="1" t="s">
        <v>123</v>
      </c>
      <c r="B61" s="1" t="s">
        <v>313</v>
      </c>
      <c r="C61" s="1" t="s">
        <v>124</v>
      </c>
      <c r="D61" s="268">
        <v>1025</v>
      </c>
      <c r="E61" s="18">
        <v>1697</v>
      </c>
      <c r="F61" s="45">
        <f t="shared" si="4"/>
        <v>2722</v>
      </c>
      <c r="G61" s="46">
        <f t="shared" si="5"/>
        <v>59</v>
      </c>
      <c r="H61" s="47">
        <f t="shared" si="6"/>
        <v>0.62343864805290228</v>
      </c>
      <c r="I61" s="67">
        <f t="shared" si="7"/>
        <v>7</v>
      </c>
    </row>
    <row r="62" spans="1:9" x14ac:dyDescent="0.15">
      <c r="A62" s="1" t="s">
        <v>125</v>
      </c>
      <c r="B62" s="1" t="s">
        <v>310</v>
      </c>
      <c r="C62" s="1" t="s">
        <v>126</v>
      </c>
      <c r="D62" s="268">
        <v>178</v>
      </c>
      <c r="E62" s="18">
        <v>46</v>
      </c>
      <c r="F62" s="45">
        <f t="shared" si="4"/>
        <v>224</v>
      </c>
      <c r="G62" s="46">
        <f t="shared" si="5"/>
        <v>80</v>
      </c>
      <c r="H62" s="47">
        <f t="shared" si="6"/>
        <v>0.20535714285714285</v>
      </c>
      <c r="I62" s="67">
        <f t="shared" si="7"/>
        <v>75</v>
      </c>
    </row>
    <row r="63" spans="1:9" x14ac:dyDescent="0.15">
      <c r="A63" s="1" t="s">
        <v>127</v>
      </c>
      <c r="B63" s="1" t="s">
        <v>39</v>
      </c>
      <c r="C63" s="1" t="s">
        <v>128</v>
      </c>
      <c r="D63" s="268">
        <v>3501</v>
      </c>
      <c r="E63" s="18">
        <v>2669</v>
      </c>
      <c r="F63" s="45">
        <f t="shared" si="4"/>
        <v>6170</v>
      </c>
      <c r="G63" s="46">
        <f t="shared" si="5"/>
        <v>21</v>
      </c>
      <c r="H63" s="47">
        <f t="shared" si="6"/>
        <v>0.43257698541329009</v>
      </c>
      <c r="I63" s="67">
        <f t="shared" si="7"/>
        <v>25</v>
      </c>
    </row>
    <row r="64" spans="1:9" x14ac:dyDescent="0.15">
      <c r="A64" s="1" t="s">
        <v>129</v>
      </c>
      <c r="B64" s="1" t="s">
        <v>311</v>
      </c>
      <c r="C64" s="1" t="s">
        <v>130</v>
      </c>
      <c r="D64" s="268">
        <v>2683</v>
      </c>
      <c r="E64" s="18">
        <v>1296</v>
      </c>
      <c r="F64" s="45">
        <f t="shared" si="4"/>
        <v>3979</v>
      </c>
      <c r="G64" s="46">
        <f t="shared" si="5"/>
        <v>39</v>
      </c>
      <c r="H64" s="47">
        <f t="shared" si="6"/>
        <v>0.32570997738125157</v>
      </c>
      <c r="I64" s="67">
        <f t="shared" si="7"/>
        <v>59</v>
      </c>
    </row>
    <row r="65" spans="1:9" x14ac:dyDescent="0.15">
      <c r="A65" s="1" t="s">
        <v>131</v>
      </c>
      <c r="B65" s="1" t="s">
        <v>312</v>
      </c>
      <c r="C65" s="1" t="s">
        <v>132</v>
      </c>
      <c r="D65" s="268">
        <v>178</v>
      </c>
      <c r="E65" s="18">
        <v>298</v>
      </c>
      <c r="F65" s="45">
        <f t="shared" si="4"/>
        <v>476</v>
      </c>
      <c r="G65" s="46">
        <f t="shared" si="5"/>
        <v>78</v>
      </c>
      <c r="H65" s="47">
        <f t="shared" si="6"/>
        <v>0.62605042016806722</v>
      </c>
      <c r="I65" s="67">
        <f t="shared" si="7"/>
        <v>6</v>
      </c>
    </row>
    <row r="66" spans="1:9" x14ac:dyDescent="0.15">
      <c r="A66" s="1" t="s">
        <v>133</v>
      </c>
      <c r="B66" s="1" t="s">
        <v>309</v>
      </c>
      <c r="C66" s="1" t="s">
        <v>134</v>
      </c>
      <c r="D66" s="268">
        <v>6063</v>
      </c>
      <c r="E66" s="18">
        <v>2034</v>
      </c>
      <c r="F66" s="45">
        <f t="shared" si="4"/>
        <v>8097</v>
      </c>
      <c r="G66" s="46">
        <f t="shared" si="5"/>
        <v>7</v>
      </c>
      <c r="H66" s="47">
        <f t="shared" si="6"/>
        <v>0.25120414968506855</v>
      </c>
      <c r="I66" s="67">
        <f t="shared" si="7"/>
        <v>71</v>
      </c>
    </row>
    <row r="67" spans="1:9" x14ac:dyDescent="0.15">
      <c r="A67" s="1" t="s">
        <v>135</v>
      </c>
      <c r="B67" s="1" t="s">
        <v>313</v>
      </c>
      <c r="C67" s="1" t="s">
        <v>136</v>
      </c>
      <c r="D67" s="268">
        <v>382</v>
      </c>
      <c r="E67" s="18">
        <v>587</v>
      </c>
      <c r="F67" s="45">
        <f t="shared" si="4"/>
        <v>969</v>
      </c>
      <c r="G67" s="46">
        <f t="shared" si="5"/>
        <v>71</v>
      </c>
      <c r="H67" s="47">
        <f t="shared" si="6"/>
        <v>0.60577915376676983</v>
      </c>
      <c r="I67" s="67">
        <f t="shared" si="7"/>
        <v>9</v>
      </c>
    </row>
    <row r="68" spans="1:9" x14ac:dyDescent="0.15">
      <c r="A68" s="1" t="s">
        <v>137</v>
      </c>
      <c r="B68" s="1" t="s">
        <v>310</v>
      </c>
      <c r="C68" s="1" t="s">
        <v>138</v>
      </c>
      <c r="D68" s="268">
        <v>2348</v>
      </c>
      <c r="E68" s="18">
        <v>790</v>
      </c>
      <c r="F68" s="45">
        <f t="shared" si="4"/>
        <v>3138</v>
      </c>
      <c r="G68" s="46">
        <f t="shared" si="5"/>
        <v>53</v>
      </c>
      <c r="H68" s="47">
        <f t="shared" si="6"/>
        <v>0.25175270873167621</v>
      </c>
      <c r="I68" s="67">
        <f t="shared" si="7"/>
        <v>70</v>
      </c>
    </row>
    <row r="69" spans="1:9" x14ac:dyDescent="0.15">
      <c r="A69" s="1" t="s">
        <v>139</v>
      </c>
      <c r="B69" s="1" t="s">
        <v>309</v>
      </c>
      <c r="C69" s="1" t="s">
        <v>140</v>
      </c>
      <c r="D69" s="268">
        <v>5296</v>
      </c>
      <c r="E69" s="18">
        <v>2816</v>
      </c>
      <c r="F69" s="45">
        <f t="shared" si="4"/>
        <v>8112</v>
      </c>
      <c r="G69" s="46">
        <f t="shared" si="5"/>
        <v>6</v>
      </c>
      <c r="H69" s="47">
        <f t="shared" si="6"/>
        <v>0.34714003944773175</v>
      </c>
      <c r="I69" s="67">
        <f t="shared" si="7"/>
        <v>54</v>
      </c>
    </row>
    <row r="70" spans="1:9" x14ac:dyDescent="0.15">
      <c r="A70" s="1" t="s">
        <v>141</v>
      </c>
      <c r="B70" s="1" t="s">
        <v>313</v>
      </c>
      <c r="C70" s="1" t="s">
        <v>142</v>
      </c>
      <c r="D70" s="268">
        <v>1297</v>
      </c>
      <c r="E70" s="18">
        <v>1707</v>
      </c>
      <c r="F70" s="45">
        <f t="shared" si="4"/>
        <v>3004</v>
      </c>
      <c r="G70" s="46">
        <f t="shared" si="5"/>
        <v>56</v>
      </c>
      <c r="H70" s="47">
        <f t="shared" si="6"/>
        <v>0.56824234354194403</v>
      </c>
      <c r="I70" s="67">
        <f t="shared" si="7"/>
        <v>13</v>
      </c>
    </row>
    <row r="71" spans="1:9" x14ac:dyDescent="0.15">
      <c r="A71" s="1" t="s">
        <v>143</v>
      </c>
      <c r="B71" s="1" t="s">
        <v>309</v>
      </c>
      <c r="C71" s="1" t="s">
        <v>144</v>
      </c>
      <c r="D71" s="268">
        <v>7356</v>
      </c>
      <c r="E71" s="18">
        <v>3715</v>
      </c>
      <c r="F71" s="45">
        <f t="shared" si="4"/>
        <v>11071</v>
      </c>
      <c r="G71" s="46">
        <f t="shared" si="5"/>
        <v>2</v>
      </c>
      <c r="H71" s="47">
        <f t="shared" si="6"/>
        <v>0.33556137656941559</v>
      </c>
      <c r="I71" s="67">
        <f t="shared" si="7"/>
        <v>58</v>
      </c>
    </row>
    <row r="72" spans="1:9" x14ac:dyDescent="0.15">
      <c r="A72" s="1" t="s">
        <v>145</v>
      </c>
      <c r="B72" s="1" t="s">
        <v>313</v>
      </c>
      <c r="C72" s="1" t="s">
        <v>146</v>
      </c>
      <c r="D72" s="268">
        <v>252</v>
      </c>
      <c r="E72" s="18">
        <v>445</v>
      </c>
      <c r="F72" s="45">
        <f t="shared" si="4"/>
        <v>697</v>
      </c>
      <c r="G72" s="46">
        <f t="shared" si="5"/>
        <v>76</v>
      </c>
      <c r="H72" s="47">
        <f t="shared" si="6"/>
        <v>0.63845050215208032</v>
      </c>
      <c r="I72" s="67">
        <f t="shared" si="7"/>
        <v>4</v>
      </c>
    </row>
    <row r="73" spans="1:9" x14ac:dyDescent="0.15">
      <c r="A73" s="1" t="s">
        <v>147</v>
      </c>
      <c r="B73" s="1" t="s">
        <v>313</v>
      </c>
      <c r="C73" s="1" t="s">
        <v>148</v>
      </c>
      <c r="D73" s="268">
        <v>539</v>
      </c>
      <c r="E73" s="18">
        <v>722</v>
      </c>
      <c r="F73" s="45">
        <f t="shared" si="4"/>
        <v>1261</v>
      </c>
      <c r="G73" s="46">
        <f t="shared" si="5"/>
        <v>68</v>
      </c>
      <c r="H73" s="47">
        <f t="shared" si="6"/>
        <v>0.57256145915939727</v>
      </c>
      <c r="I73" s="67">
        <f t="shared" si="7"/>
        <v>11</v>
      </c>
    </row>
    <row r="74" spans="1:9" x14ac:dyDescent="0.15">
      <c r="A74" s="1" t="s">
        <v>149</v>
      </c>
      <c r="B74" s="1" t="s">
        <v>315</v>
      </c>
      <c r="C74" s="1" t="s">
        <v>150</v>
      </c>
      <c r="D74" s="268">
        <v>0</v>
      </c>
      <c r="E74" s="18">
        <v>1809</v>
      </c>
      <c r="F74" s="45">
        <f t="shared" si="4"/>
        <v>1809</v>
      </c>
      <c r="G74" s="46">
        <f t="shared" si="5"/>
        <v>64</v>
      </c>
      <c r="H74" s="47">
        <f t="shared" si="6"/>
        <v>1</v>
      </c>
      <c r="I74" s="67">
        <f t="shared" si="7"/>
        <v>1</v>
      </c>
    </row>
    <row r="75" spans="1:9" x14ac:dyDescent="0.15">
      <c r="A75" s="77" t="s">
        <v>151</v>
      </c>
      <c r="B75" s="77" t="s">
        <v>314</v>
      </c>
      <c r="C75" s="77" t="s">
        <v>152</v>
      </c>
      <c r="D75" s="269"/>
      <c r="E75" s="270"/>
      <c r="F75" s="49"/>
      <c r="G75" s="50"/>
      <c r="H75" s="51"/>
      <c r="I75" s="69"/>
    </row>
    <row r="76" spans="1:9" x14ac:dyDescent="0.15">
      <c r="A76" s="1" t="s">
        <v>153</v>
      </c>
      <c r="B76" s="1" t="s">
        <v>315</v>
      </c>
      <c r="C76" s="1" t="s">
        <v>154</v>
      </c>
      <c r="D76" s="268">
        <v>2565</v>
      </c>
      <c r="E76" s="18">
        <v>1233</v>
      </c>
      <c r="F76" s="45">
        <f t="shared" ref="F76:F97" si="8">SUM(D76:E76)</f>
        <v>3798</v>
      </c>
      <c r="G76" s="46">
        <f t="shared" ref="G76:G97" si="9">_xlfn.RANK.EQ(F76,$F$12:$F$97,0)</f>
        <v>42</v>
      </c>
      <c r="H76" s="47">
        <f t="shared" ref="H76:H97" si="10">E76/F76</f>
        <v>0.3246445497630332</v>
      </c>
      <c r="I76" s="67">
        <f t="shared" ref="I76:I97" si="11">_xlfn.RANK.EQ(H76,$H$12:$H$97,0)</f>
        <v>61</v>
      </c>
    </row>
    <row r="77" spans="1:9" x14ac:dyDescent="0.15">
      <c r="A77" s="1" t="s">
        <v>155</v>
      </c>
      <c r="B77" s="1" t="s">
        <v>39</v>
      </c>
      <c r="C77" s="1" t="s">
        <v>156</v>
      </c>
      <c r="D77" s="268">
        <v>2841</v>
      </c>
      <c r="E77" s="18">
        <v>1701</v>
      </c>
      <c r="F77" s="45">
        <f t="shared" si="8"/>
        <v>4542</v>
      </c>
      <c r="G77" s="46">
        <f t="shared" si="9"/>
        <v>33</v>
      </c>
      <c r="H77" s="47">
        <f t="shared" si="10"/>
        <v>0.37450462351387054</v>
      </c>
      <c r="I77" s="67">
        <f t="shared" si="11"/>
        <v>45</v>
      </c>
    </row>
    <row r="78" spans="1:9" x14ac:dyDescent="0.15">
      <c r="A78" s="1" t="s">
        <v>157</v>
      </c>
      <c r="B78" s="1" t="s">
        <v>39</v>
      </c>
      <c r="C78" s="1" t="s">
        <v>158</v>
      </c>
      <c r="D78" s="268">
        <v>2778</v>
      </c>
      <c r="E78" s="18">
        <v>1858</v>
      </c>
      <c r="F78" s="45">
        <f t="shared" si="8"/>
        <v>4636</v>
      </c>
      <c r="G78" s="46">
        <f t="shared" si="9"/>
        <v>32</v>
      </c>
      <c r="H78" s="47">
        <f t="shared" si="10"/>
        <v>0.40077653149266607</v>
      </c>
      <c r="I78" s="67">
        <f t="shared" si="11"/>
        <v>35</v>
      </c>
    </row>
    <row r="79" spans="1:9" x14ac:dyDescent="0.15">
      <c r="A79" s="1" t="s">
        <v>159</v>
      </c>
      <c r="B79" s="1" t="s">
        <v>309</v>
      </c>
      <c r="C79" s="1" t="s">
        <v>160</v>
      </c>
      <c r="D79" s="268">
        <v>3645</v>
      </c>
      <c r="E79" s="18">
        <v>2976</v>
      </c>
      <c r="F79" s="45">
        <f t="shared" si="8"/>
        <v>6621</v>
      </c>
      <c r="G79" s="46">
        <f t="shared" si="9"/>
        <v>17</v>
      </c>
      <c r="H79" s="47">
        <f t="shared" si="10"/>
        <v>0.44947893067512462</v>
      </c>
      <c r="I79" s="67">
        <f t="shared" si="11"/>
        <v>24</v>
      </c>
    </row>
    <row r="80" spans="1:9" x14ac:dyDescent="0.15">
      <c r="A80" s="1" t="s">
        <v>161</v>
      </c>
      <c r="B80" s="1" t="s">
        <v>309</v>
      </c>
      <c r="C80" s="1" t="s">
        <v>162</v>
      </c>
      <c r="D80" s="268">
        <v>4307</v>
      </c>
      <c r="E80" s="18">
        <v>2568</v>
      </c>
      <c r="F80" s="45">
        <f t="shared" si="8"/>
        <v>6875</v>
      </c>
      <c r="G80" s="46">
        <f t="shared" si="9"/>
        <v>15</v>
      </c>
      <c r="H80" s="47">
        <f t="shared" si="10"/>
        <v>0.37352727272727271</v>
      </c>
      <c r="I80" s="67">
        <f t="shared" si="11"/>
        <v>47</v>
      </c>
    </row>
    <row r="81" spans="1:9" x14ac:dyDescent="0.15">
      <c r="A81" s="1" t="s">
        <v>163</v>
      </c>
      <c r="B81" s="1" t="s">
        <v>39</v>
      </c>
      <c r="C81" s="1" t="s">
        <v>164</v>
      </c>
      <c r="D81" s="268">
        <v>4884</v>
      </c>
      <c r="E81" s="18">
        <v>2894</v>
      </c>
      <c r="F81" s="45">
        <f t="shared" si="8"/>
        <v>7778</v>
      </c>
      <c r="G81" s="46">
        <f t="shared" si="9"/>
        <v>10</v>
      </c>
      <c r="H81" s="47">
        <f t="shared" si="10"/>
        <v>0.3720750835690409</v>
      </c>
      <c r="I81" s="67">
        <f t="shared" si="11"/>
        <v>49</v>
      </c>
    </row>
    <row r="82" spans="1:9" x14ac:dyDescent="0.15">
      <c r="A82" s="1" t="s">
        <v>165</v>
      </c>
      <c r="B82" s="1" t="s">
        <v>39</v>
      </c>
      <c r="C82" s="1" t="s">
        <v>166</v>
      </c>
      <c r="D82" s="268">
        <v>3183</v>
      </c>
      <c r="E82" s="18">
        <v>2007</v>
      </c>
      <c r="F82" s="45">
        <f t="shared" si="8"/>
        <v>5190</v>
      </c>
      <c r="G82" s="46">
        <f t="shared" si="9"/>
        <v>27</v>
      </c>
      <c r="H82" s="47">
        <f t="shared" si="10"/>
        <v>0.38670520231213873</v>
      </c>
      <c r="I82" s="67">
        <f t="shared" si="11"/>
        <v>42</v>
      </c>
    </row>
    <row r="83" spans="1:9" x14ac:dyDescent="0.15">
      <c r="A83" s="1" t="s">
        <v>167</v>
      </c>
      <c r="B83" s="1" t="s">
        <v>313</v>
      </c>
      <c r="C83" s="1" t="s">
        <v>168</v>
      </c>
      <c r="D83" s="268">
        <v>232</v>
      </c>
      <c r="E83" s="18">
        <v>265</v>
      </c>
      <c r="F83" s="45">
        <f t="shared" si="8"/>
        <v>497</v>
      </c>
      <c r="G83" s="46">
        <f t="shared" si="9"/>
        <v>77</v>
      </c>
      <c r="H83" s="47">
        <f t="shared" si="10"/>
        <v>0.53319919517102621</v>
      </c>
      <c r="I83" s="67">
        <f t="shared" si="11"/>
        <v>16</v>
      </c>
    </row>
    <row r="84" spans="1:9" x14ac:dyDescent="0.15">
      <c r="A84" s="1" t="s">
        <v>169</v>
      </c>
      <c r="B84" s="1" t="s">
        <v>39</v>
      </c>
      <c r="C84" s="1" t="s">
        <v>170</v>
      </c>
      <c r="D84" s="268">
        <v>2336</v>
      </c>
      <c r="E84" s="18">
        <v>1956</v>
      </c>
      <c r="F84" s="45">
        <f t="shared" si="8"/>
        <v>4292</v>
      </c>
      <c r="G84" s="46">
        <f t="shared" si="9"/>
        <v>35</v>
      </c>
      <c r="H84" s="47">
        <f t="shared" si="10"/>
        <v>0.45573159366262816</v>
      </c>
      <c r="I84" s="67">
        <f t="shared" si="11"/>
        <v>22</v>
      </c>
    </row>
    <row r="85" spans="1:9" x14ac:dyDescent="0.15">
      <c r="A85" s="1" t="s">
        <v>171</v>
      </c>
      <c r="B85" s="1" t="s">
        <v>39</v>
      </c>
      <c r="C85" s="1" t="s">
        <v>172</v>
      </c>
      <c r="D85" s="268">
        <v>3555</v>
      </c>
      <c r="E85" s="18">
        <v>2532</v>
      </c>
      <c r="F85" s="45">
        <f t="shared" si="8"/>
        <v>6087</v>
      </c>
      <c r="G85" s="46">
        <f t="shared" si="9"/>
        <v>22</v>
      </c>
      <c r="H85" s="47">
        <f t="shared" si="10"/>
        <v>0.41596845736816168</v>
      </c>
      <c r="I85" s="67">
        <f t="shared" si="11"/>
        <v>32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271">
        <v>2055</v>
      </c>
      <c r="E86" s="272">
        <v>1714</v>
      </c>
      <c r="F86" s="53">
        <f t="shared" si="8"/>
        <v>3769</v>
      </c>
      <c r="G86" s="54">
        <f t="shared" si="9"/>
        <v>44</v>
      </c>
      <c r="H86" s="55">
        <f t="shared" si="10"/>
        <v>0.45476253648182541</v>
      </c>
      <c r="I86" s="71">
        <f t="shared" si="11"/>
        <v>23</v>
      </c>
    </row>
    <row r="87" spans="1:9" x14ac:dyDescent="0.15">
      <c r="A87" s="1" t="s">
        <v>175</v>
      </c>
      <c r="B87" s="1" t="s">
        <v>310</v>
      </c>
      <c r="C87" s="1" t="s">
        <v>176</v>
      </c>
      <c r="D87" s="268">
        <v>2697</v>
      </c>
      <c r="E87" s="18">
        <v>483</v>
      </c>
      <c r="F87" s="45">
        <f t="shared" si="8"/>
        <v>3180</v>
      </c>
      <c r="G87" s="46">
        <f t="shared" si="9"/>
        <v>52</v>
      </c>
      <c r="H87" s="47">
        <f t="shared" si="10"/>
        <v>0.15188679245283018</v>
      </c>
      <c r="I87" s="67">
        <f t="shared" si="11"/>
        <v>78</v>
      </c>
    </row>
    <row r="88" spans="1:9" x14ac:dyDescent="0.15">
      <c r="A88" s="1" t="s">
        <v>177</v>
      </c>
      <c r="B88" s="1" t="s">
        <v>313</v>
      </c>
      <c r="C88" s="1" t="s">
        <v>178</v>
      </c>
      <c r="D88" s="268">
        <v>844</v>
      </c>
      <c r="E88" s="18">
        <v>1112</v>
      </c>
      <c r="F88" s="45">
        <f t="shared" si="8"/>
        <v>1956</v>
      </c>
      <c r="G88" s="46">
        <f t="shared" si="9"/>
        <v>62</v>
      </c>
      <c r="H88" s="47">
        <f t="shared" si="10"/>
        <v>0.56850715746421265</v>
      </c>
      <c r="I88" s="67">
        <f t="shared" si="11"/>
        <v>12</v>
      </c>
    </row>
    <row r="89" spans="1:9" x14ac:dyDescent="0.15">
      <c r="A89" s="1" t="s">
        <v>179</v>
      </c>
      <c r="B89" s="1" t="s">
        <v>309</v>
      </c>
      <c r="C89" s="1" t="s">
        <v>180</v>
      </c>
      <c r="D89" s="268">
        <v>6064</v>
      </c>
      <c r="E89" s="18">
        <v>2766</v>
      </c>
      <c r="F89" s="45">
        <f t="shared" si="8"/>
        <v>8830</v>
      </c>
      <c r="G89" s="46">
        <f t="shared" si="9"/>
        <v>5</v>
      </c>
      <c r="H89" s="47">
        <f t="shared" si="10"/>
        <v>0.3132502831257078</v>
      </c>
      <c r="I89" s="67">
        <f t="shared" si="11"/>
        <v>62</v>
      </c>
    </row>
    <row r="90" spans="1:9" x14ac:dyDescent="0.15">
      <c r="A90" s="1" t="s">
        <v>181</v>
      </c>
      <c r="B90" s="1" t="s">
        <v>39</v>
      </c>
      <c r="C90" s="1" t="s">
        <v>182</v>
      </c>
      <c r="D90" s="268">
        <v>3229</v>
      </c>
      <c r="E90" s="18">
        <v>2354</v>
      </c>
      <c r="F90" s="45">
        <f t="shared" si="8"/>
        <v>5583</v>
      </c>
      <c r="G90" s="46">
        <f t="shared" si="9"/>
        <v>26</v>
      </c>
      <c r="H90" s="47">
        <f t="shared" si="10"/>
        <v>0.42163711266344261</v>
      </c>
      <c r="I90" s="67">
        <f t="shared" si="11"/>
        <v>29</v>
      </c>
    </row>
    <row r="91" spans="1:9" x14ac:dyDescent="0.15">
      <c r="A91" s="1" t="s">
        <v>183</v>
      </c>
      <c r="B91" s="1" t="s">
        <v>39</v>
      </c>
      <c r="C91" s="1" t="s">
        <v>184</v>
      </c>
      <c r="D91" s="268">
        <v>2898</v>
      </c>
      <c r="E91" s="18">
        <v>2094</v>
      </c>
      <c r="F91" s="45">
        <f t="shared" si="8"/>
        <v>4992</v>
      </c>
      <c r="G91" s="46">
        <f t="shared" si="9"/>
        <v>30</v>
      </c>
      <c r="H91" s="47">
        <f t="shared" si="10"/>
        <v>0.41947115384615385</v>
      </c>
      <c r="I91" s="67">
        <f t="shared" si="11"/>
        <v>30</v>
      </c>
    </row>
    <row r="92" spans="1:9" x14ac:dyDescent="0.15">
      <c r="A92" s="1" t="s">
        <v>185</v>
      </c>
      <c r="B92" s="1" t="s">
        <v>39</v>
      </c>
      <c r="C92" s="1" t="s">
        <v>186</v>
      </c>
      <c r="D92" s="268">
        <v>2727</v>
      </c>
      <c r="E92" s="18">
        <v>2039</v>
      </c>
      <c r="F92" s="45">
        <f t="shared" si="8"/>
        <v>4766</v>
      </c>
      <c r="G92" s="46">
        <f t="shared" si="9"/>
        <v>31</v>
      </c>
      <c r="H92" s="47">
        <f t="shared" si="10"/>
        <v>0.42782207301720521</v>
      </c>
      <c r="I92" s="67">
        <f t="shared" si="11"/>
        <v>26</v>
      </c>
    </row>
    <row r="93" spans="1:9" x14ac:dyDescent="0.15">
      <c r="A93" s="1" t="s">
        <v>187</v>
      </c>
      <c r="B93" s="1" t="s">
        <v>39</v>
      </c>
      <c r="C93" s="1" t="s">
        <v>188</v>
      </c>
      <c r="D93" s="268">
        <v>2208</v>
      </c>
      <c r="E93" s="18">
        <v>1409</v>
      </c>
      <c r="F93" s="45">
        <f t="shared" si="8"/>
        <v>3617</v>
      </c>
      <c r="G93" s="46">
        <f t="shared" si="9"/>
        <v>47</v>
      </c>
      <c r="H93" s="47">
        <f t="shared" si="10"/>
        <v>0.3895493502902958</v>
      </c>
      <c r="I93" s="67">
        <f t="shared" si="11"/>
        <v>40</v>
      </c>
    </row>
    <row r="94" spans="1:9" x14ac:dyDescent="0.15">
      <c r="A94" s="1" t="s">
        <v>189</v>
      </c>
      <c r="B94" s="1" t="s">
        <v>39</v>
      </c>
      <c r="C94" s="1" t="s">
        <v>190</v>
      </c>
      <c r="D94" s="268">
        <v>3380</v>
      </c>
      <c r="E94" s="18">
        <v>1764</v>
      </c>
      <c r="F94" s="45">
        <f t="shared" si="8"/>
        <v>5144</v>
      </c>
      <c r="G94" s="46">
        <f t="shared" si="9"/>
        <v>29</v>
      </c>
      <c r="H94" s="47">
        <f t="shared" si="10"/>
        <v>0.34292379471228618</v>
      </c>
      <c r="I94" s="67">
        <f t="shared" si="11"/>
        <v>55</v>
      </c>
    </row>
    <row r="95" spans="1:9" x14ac:dyDescent="0.15">
      <c r="A95" s="1" t="s">
        <v>191</v>
      </c>
      <c r="B95" s="1" t="s">
        <v>39</v>
      </c>
      <c r="C95" s="1" t="s">
        <v>192</v>
      </c>
      <c r="D95" s="268">
        <v>3876</v>
      </c>
      <c r="E95" s="18">
        <v>2667</v>
      </c>
      <c r="F95" s="45">
        <f t="shared" si="8"/>
        <v>6543</v>
      </c>
      <c r="G95" s="46">
        <f t="shared" si="9"/>
        <v>18</v>
      </c>
      <c r="H95" s="47">
        <f t="shared" si="10"/>
        <v>0.4076111875286566</v>
      </c>
      <c r="I95" s="67">
        <f t="shared" si="11"/>
        <v>33</v>
      </c>
    </row>
    <row r="96" spans="1:9" x14ac:dyDescent="0.15">
      <c r="A96" s="1" t="s">
        <v>193</v>
      </c>
      <c r="B96" s="1" t="s">
        <v>310</v>
      </c>
      <c r="C96" s="1" t="s">
        <v>194</v>
      </c>
      <c r="D96" s="268">
        <v>246</v>
      </c>
      <c r="E96" s="18">
        <v>80</v>
      </c>
      <c r="F96" s="45">
        <f t="shared" si="8"/>
        <v>326</v>
      </c>
      <c r="G96" s="46">
        <f t="shared" si="9"/>
        <v>79</v>
      </c>
      <c r="H96" s="47">
        <f t="shared" si="10"/>
        <v>0.24539877300613497</v>
      </c>
      <c r="I96" s="67">
        <f t="shared" si="11"/>
        <v>72</v>
      </c>
    </row>
    <row r="97" spans="1:9" ht="14.25" thickBot="1" x14ac:dyDescent="0.2">
      <c r="A97" s="1" t="s">
        <v>195</v>
      </c>
      <c r="B97" s="1" t="s">
        <v>39</v>
      </c>
      <c r="C97" s="1" t="s">
        <v>196</v>
      </c>
      <c r="D97" s="273">
        <v>3635</v>
      </c>
      <c r="E97" s="274">
        <v>2174</v>
      </c>
      <c r="F97" s="72">
        <f t="shared" si="8"/>
        <v>5809</v>
      </c>
      <c r="G97" s="73">
        <f t="shared" si="9"/>
        <v>24</v>
      </c>
      <c r="H97" s="74">
        <f t="shared" si="10"/>
        <v>0.37424685832329146</v>
      </c>
      <c r="I97" s="75">
        <f t="shared" si="11"/>
        <v>46</v>
      </c>
    </row>
    <row r="98" spans="1:9" ht="14.25" thickBot="1" x14ac:dyDescent="0.2">
      <c r="A98" s="26"/>
      <c r="B98" s="26"/>
      <c r="C98" s="26"/>
    </row>
    <row r="99" spans="1:9" ht="14.25" thickBot="1" x14ac:dyDescent="0.2">
      <c r="C99" s="275" t="s">
        <v>517</v>
      </c>
      <c r="D99" s="276">
        <f>SUM(D12:D97)</f>
        <v>218627</v>
      </c>
      <c r="E99" s="276">
        <f t="shared" ref="E99:F99" si="12">SUM(E12:E97)</f>
        <v>128495</v>
      </c>
      <c r="F99" s="277">
        <f t="shared" si="12"/>
        <v>347122</v>
      </c>
    </row>
  </sheetData>
  <autoFilter ref="A11:I11" xr:uid="{00000000-0009-0000-0000-000014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4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Q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6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2.375" style="26" customWidth="1"/>
    <col min="12" max="13" width="9" style="26"/>
  </cols>
  <sheetData>
    <row r="1" spans="1:17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7" ht="24" customHeight="1" x14ac:dyDescent="0.15">
      <c r="A2" s="3" t="s">
        <v>273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7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92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  <c r="M5"/>
    </row>
    <row r="6" spans="1:17" x14ac:dyDescent="0.15">
      <c r="C6" s="27" t="s">
        <v>3</v>
      </c>
      <c r="D6" s="56">
        <f>INDEX(D12:D97,MATCH(C6,C12:C97,0),0)</f>
        <v>2292</v>
      </c>
      <c r="E6" s="57">
        <f>INDEX(E12:E97,MATCH(C6,C12:C97,0),0)</f>
        <v>1582</v>
      </c>
      <c r="F6" s="57">
        <f>SUM(D6:E6)</f>
        <v>3874</v>
      </c>
      <c r="G6" s="58">
        <f>_xlfn.RANK.EQ(F6,$F$12:$F$97,0)</f>
        <v>43</v>
      </c>
      <c r="H6" s="59">
        <f>E6/F6</f>
        <v>0.40836344863190499</v>
      </c>
      <c r="I6" s="60">
        <f>_xlfn.RANK.EQ(H6,$H$12:$H$97,0)</f>
        <v>34</v>
      </c>
    </row>
    <row r="7" spans="1:17" x14ac:dyDescent="0.15">
      <c r="C7" s="28" t="s">
        <v>20</v>
      </c>
      <c r="D7" s="94">
        <f>ROUND(SUMIF($B$12:$B$97,"G",D12:D97)/(COUNTIFS(B12:B97,"G",D12:D97,"&lt;&gt;")),1)</f>
        <v>3115.4</v>
      </c>
      <c r="E7" s="95">
        <f>ROUND(SUMIF($B$12:$B$97,"G",E12:E97)/(COUNTIFS(B12:B97,"G",D12:D97,"&lt;&gt;")),1)</f>
        <v>2037.3</v>
      </c>
      <c r="F7" s="95">
        <f>ROUND(SUM(D7:E7),1)</f>
        <v>5152.7</v>
      </c>
      <c r="G7" s="30"/>
      <c r="H7" s="31">
        <f>E7/F7</f>
        <v>0.39538494381586353</v>
      </c>
      <c r="I7" s="32"/>
      <c r="K7"/>
      <c r="N7" s="26"/>
      <c r="O7" s="26"/>
      <c r="P7" s="26"/>
      <c r="Q7" s="26"/>
    </row>
    <row r="8" spans="1:17" ht="14.25" thickBot="1" x14ac:dyDescent="0.2">
      <c r="C8" s="33" t="s">
        <v>21</v>
      </c>
      <c r="D8" s="97">
        <f>ROUND(AVERAGE(D12:D97),1)</f>
        <v>2692.3</v>
      </c>
      <c r="E8" s="98">
        <f>ROUND(AVERAGE(E12:E97),1)</f>
        <v>1605.4</v>
      </c>
      <c r="F8" s="98">
        <f>ROUND(SUM(D8:E8),1)</f>
        <v>4297.7</v>
      </c>
      <c r="G8" s="36"/>
      <c r="H8" s="37">
        <f>E8/F8</f>
        <v>0.37354864229704265</v>
      </c>
      <c r="I8" s="38"/>
    </row>
    <row r="9" spans="1:17" ht="21" customHeight="1" thickBot="1" x14ac:dyDescent="0.2">
      <c r="D9" s="64"/>
      <c r="N9" s="26"/>
      <c r="O9" s="26"/>
      <c r="P9" s="26"/>
      <c r="Q9" s="26"/>
    </row>
    <row r="10" spans="1:17" ht="21" customHeight="1" x14ac:dyDescent="0.15">
      <c r="D10" s="360" t="str" cm="1">
        <f t="array" aca="1" ref="D10" ca="1">RIGHT(CELL("filename",A1),4)&amp;"年度（基準日：５月１日）"</f>
        <v>2022年度（基準日：５月１日）</v>
      </c>
      <c r="E10" s="361"/>
      <c r="F10" s="361"/>
      <c r="G10" s="361"/>
      <c r="H10" s="361"/>
      <c r="I10" s="362"/>
    </row>
    <row r="11" spans="1:17" ht="27" x14ac:dyDescent="0.15">
      <c r="A11" s="93" t="s">
        <v>22</v>
      </c>
      <c r="B11" s="39" t="s">
        <v>23</v>
      </c>
      <c r="C11" s="93" t="s">
        <v>15</v>
      </c>
      <c r="D11" s="65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66" t="s">
        <v>19</v>
      </c>
    </row>
    <row r="12" spans="1:17" x14ac:dyDescent="0.15">
      <c r="A12" s="1" t="s">
        <v>24</v>
      </c>
      <c r="B12" s="1" t="s">
        <v>309</v>
      </c>
      <c r="C12" s="1" t="s">
        <v>25</v>
      </c>
      <c r="D12" s="29">
        <v>7294</v>
      </c>
      <c r="E12" s="2">
        <v>2843</v>
      </c>
      <c r="F12" s="45">
        <f t="shared" ref="F12:F42" si="0">SUM(D12:E12)</f>
        <v>10137</v>
      </c>
      <c r="G12" s="46">
        <f t="shared" ref="G12:G42" si="1">_xlfn.RANK.EQ(F12,$F$12:$F$97,0)</f>
        <v>3</v>
      </c>
      <c r="H12" s="47">
        <f t="shared" ref="H12:H42" si="2">E12/F12</f>
        <v>0.28045772911117689</v>
      </c>
      <c r="I12" s="67">
        <f t="shared" ref="I12:I42" si="3">_xlfn.RANK.EQ(H12,$H$12:$H$97,0)</f>
        <v>67</v>
      </c>
      <c r="K12"/>
    </row>
    <row r="13" spans="1:17" x14ac:dyDescent="0.15">
      <c r="A13" s="1" t="s">
        <v>26</v>
      </c>
      <c r="B13" s="1" t="s">
        <v>313</v>
      </c>
      <c r="C13" s="1" t="s">
        <v>27</v>
      </c>
      <c r="D13" s="29">
        <v>1690</v>
      </c>
      <c r="E13" s="2">
        <v>1731</v>
      </c>
      <c r="F13" s="45">
        <f t="shared" si="0"/>
        <v>3421</v>
      </c>
      <c r="G13" s="46">
        <f t="shared" si="1"/>
        <v>51</v>
      </c>
      <c r="H13" s="47">
        <f t="shared" si="2"/>
        <v>0.50599239988307509</v>
      </c>
      <c r="I13" s="67">
        <f t="shared" si="3"/>
        <v>18</v>
      </c>
    </row>
    <row r="14" spans="1:17" x14ac:dyDescent="0.15">
      <c r="A14" s="1" t="s">
        <v>28</v>
      </c>
      <c r="B14" s="1" t="s">
        <v>310</v>
      </c>
      <c r="C14" s="1" t="s">
        <v>29</v>
      </c>
      <c r="D14" s="29">
        <v>1780</v>
      </c>
      <c r="E14" s="2">
        <v>274</v>
      </c>
      <c r="F14" s="45">
        <f t="shared" si="0"/>
        <v>2054</v>
      </c>
      <c r="G14" s="46">
        <f t="shared" si="1"/>
        <v>63</v>
      </c>
      <c r="H14" s="47">
        <f t="shared" si="2"/>
        <v>0.13339824732229796</v>
      </c>
      <c r="I14" s="67">
        <f t="shared" si="3"/>
        <v>80</v>
      </c>
    </row>
    <row r="15" spans="1:17" x14ac:dyDescent="0.15">
      <c r="A15" s="1" t="s">
        <v>30</v>
      </c>
      <c r="B15" s="1" t="s">
        <v>311</v>
      </c>
      <c r="C15" s="1" t="s">
        <v>31</v>
      </c>
      <c r="D15" s="29">
        <v>846</v>
      </c>
      <c r="E15" s="2">
        <v>611</v>
      </c>
      <c r="F15" s="45">
        <f t="shared" si="0"/>
        <v>1457</v>
      </c>
      <c r="G15" s="46">
        <f t="shared" si="1"/>
        <v>67</v>
      </c>
      <c r="H15" s="47">
        <f t="shared" si="2"/>
        <v>0.41935483870967744</v>
      </c>
      <c r="I15" s="67">
        <f t="shared" si="3"/>
        <v>27</v>
      </c>
    </row>
    <row r="16" spans="1:17" x14ac:dyDescent="0.15">
      <c r="A16" s="1" t="s">
        <v>32</v>
      </c>
      <c r="B16" s="1" t="s">
        <v>310</v>
      </c>
      <c r="C16" s="1" t="s">
        <v>33</v>
      </c>
      <c r="D16" s="29">
        <v>303</v>
      </c>
      <c r="E16" s="2">
        <v>463</v>
      </c>
      <c r="F16" s="45">
        <f t="shared" si="0"/>
        <v>766</v>
      </c>
      <c r="G16" s="46">
        <f t="shared" si="1"/>
        <v>73</v>
      </c>
      <c r="H16" s="47">
        <f t="shared" si="2"/>
        <v>0.6044386422976501</v>
      </c>
      <c r="I16" s="67">
        <f t="shared" si="3"/>
        <v>11</v>
      </c>
    </row>
    <row r="17" spans="1:9" x14ac:dyDescent="0.15">
      <c r="A17" s="1" t="s">
        <v>34</v>
      </c>
      <c r="B17" s="1" t="s">
        <v>310</v>
      </c>
      <c r="C17" s="1" t="s">
        <v>35</v>
      </c>
      <c r="D17" s="29">
        <v>1698</v>
      </c>
      <c r="E17" s="2">
        <v>275</v>
      </c>
      <c r="F17" s="45">
        <f t="shared" si="0"/>
        <v>1973</v>
      </c>
      <c r="G17" s="46">
        <f t="shared" si="1"/>
        <v>64</v>
      </c>
      <c r="H17" s="47">
        <f t="shared" si="2"/>
        <v>0.13938165230613278</v>
      </c>
      <c r="I17" s="67">
        <f t="shared" si="3"/>
        <v>79</v>
      </c>
    </row>
    <row r="18" spans="1:9" x14ac:dyDescent="0.15">
      <c r="A18" s="1" t="s">
        <v>36</v>
      </c>
      <c r="B18" s="1" t="s">
        <v>312</v>
      </c>
      <c r="C18" s="1" t="s">
        <v>37</v>
      </c>
      <c r="D18" s="29">
        <v>335</v>
      </c>
      <c r="E18" s="2">
        <v>402</v>
      </c>
      <c r="F18" s="45">
        <f t="shared" si="0"/>
        <v>737</v>
      </c>
      <c r="G18" s="46">
        <f t="shared" si="1"/>
        <v>75</v>
      </c>
      <c r="H18" s="47">
        <f t="shared" si="2"/>
        <v>0.54545454545454541</v>
      </c>
      <c r="I18" s="67">
        <f t="shared" si="3"/>
        <v>17</v>
      </c>
    </row>
    <row r="19" spans="1:9" x14ac:dyDescent="0.15">
      <c r="A19" s="1" t="s">
        <v>38</v>
      </c>
      <c r="B19" s="1" t="s">
        <v>39</v>
      </c>
      <c r="C19" s="1" t="s">
        <v>40</v>
      </c>
      <c r="D19" s="29">
        <v>2883</v>
      </c>
      <c r="E19" s="2">
        <v>2055</v>
      </c>
      <c r="F19" s="45">
        <f t="shared" si="0"/>
        <v>4938</v>
      </c>
      <c r="G19" s="46">
        <f t="shared" si="1"/>
        <v>30</v>
      </c>
      <c r="H19" s="47">
        <f t="shared" si="2"/>
        <v>0.41616038882138517</v>
      </c>
      <c r="I19" s="67">
        <f t="shared" si="3"/>
        <v>31</v>
      </c>
    </row>
    <row r="20" spans="1:9" x14ac:dyDescent="0.15">
      <c r="A20" s="1" t="s">
        <v>41</v>
      </c>
      <c r="B20" s="1" t="s">
        <v>315</v>
      </c>
      <c r="C20" s="1" t="s">
        <v>42</v>
      </c>
      <c r="D20" s="29">
        <v>1803</v>
      </c>
      <c r="E20" s="2">
        <v>1099</v>
      </c>
      <c r="F20" s="45">
        <f t="shared" si="0"/>
        <v>2902</v>
      </c>
      <c r="G20" s="46">
        <f t="shared" si="1"/>
        <v>59</v>
      </c>
      <c r="H20" s="47">
        <f t="shared" si="2"/>
        <v>0.37870434183321849</v>
      </c>
      <c r="I20" s="67">
        <f t="shared" si="3"/>
        <v>44</v>
      </c>
    </row>
    <row r="21" spans="1:9" x14ac:dyDescent="0.15">
      <c r="A21" s="1" t="s">
        <v>43</v>
      </c>
      <c r="B21" s="1" t="s">
        <v>309</v>
      </c>
      <c r="C21" s="1" t="s">
        <v>44</v>
      </c>
      <c r="D21" s="29">
        <v>5476</v>
      </c>
      <c r="E21" s="2">
        <v>2041</v>
      </c>
      <c r="F21" s="45">
        <f t="shared" si="0"/>
        <v>7517</v>
      </c>
      <c r="G21" s="46">
        <f t="shared" si="1"/>
        <v>11</v>
      </c>
      <c r="H21" s="47">
        <f t="shared" si="2"/>
        <v>0.27151789277637356</v>
      </c>
      <c r="I21" s="67">
        <f t="shared" si="3"/>
        <v>68</v>
      </c>
    </row>
    <row r="22" spans="1:9" x14ac:dyDescent="0.15">
      <c r="A22" s="1" t="s">
        <v>45</v>
      </c>
      <c r="B22" s="1" t="s">
        <v>313</v>
      </c>
      <c r="C22" s="1" t="s">
        <v>46</v>
      </c>
      <c r="D22" s="29">
        <v>296</v>
      </c>
      <c r="E22" s="2">
        <v>505</v>
      </c>
      <c r="F22" s="45">
        <f t="shared" si="0"/>
        <v>801</v>
      </c>
      <c r="G22" s="46">
        <f t="shared" si="1"/>
        <v>71</v>
      </c>
      <c r="H22" s="47">
        <f t="shared" si="2"/>
        <v>0.63046192259675404</v>
      </c>
      <c r="I22" s="67">
        <f t="shared" si="3"/>
        <v>5</v>
      </c>
    </row>
    <row r="23" spans="1:9" x14ac:dyDescent="0.15">
      <c r="A23" s="1" t="s">
        <v>47</v>
      </c>
      <c r="B23" s="1" t="s">
        <v>39</v>
      </c>
      <c r="C23" s="1" t="s">
        <v>48</v>
      </c>
      <c r="D23" s="29">
        <v>2292</v>
      </c>
      <c r="E23" s="2">
        <v>1449</v>
      </c>
      <c r="F23" s="45">
        <f t="shared" si="0"/>
        <v>3741</v>
      </c>
      <c r="G23" s="46">
        <f t="shared" si="1"/>
        <v>45</v>
      </c>
      <c r="H23" s="47">
        <f t="shared" si="2"/>
        <v>0.38732959101844427</v>
      </c>
      <c r="I23" s="67">
        <f t="shared" si="3"/>
        <v>41</v>
      </c>
    </row>
    <row r="24" spans="1:9" x14ac:dyDescent="0.15">
      <c r="A24" s="1" t="s">
        <v>49</v>
      </c>
      <c r="B24" s="1" t="s">
        <v>39</v>
      </c>
      <c r="C24" s="1" t="s">
        <v>50</v>
      </c>
      <c r="D24" s="29">
        <v>3197</v>
      </c>
      <c r="E24" s="2">
        <v>2000</v>
      </c>
      <c r="F24" s="45">
        <f t="shared" si="0"/>
        <v>5197</v>
      </c>
      <c r="G24" s="46">
        <f t="shared" si="1"/>
        <v>29</v>
      </c>
      <c r="H24" s="47">
        <f t="shared" si="2"/>
        <v>0.38483740619588225</v>
      </c>
      <c r="I24" s="67">
        <f t="shared" si="3"/>
        <v>42</v>
      </c>
    </row>
    <row r="25" spans="1:9" x14ac:dyDescent="0.15">
      <c r="A25" s="1" t="s">
        <v>51</v>
      </c>
      <c r="B25" s="1" t="s">
        <v>311</v>
      </c>
      <c r="C25" s="1" t="s">
        <v>52</v>
      </c>
      <c r="D25" s="29">
        <v>1872</v>
      </c>
      <c r="E25" s="2">
        <v>1405</v>
      </c>
      <c r="F25" s="45">
        <f t="shared" si="0"/>
        <v>3277</v>
      </c>
      <c r="G25" s="46">
        <f t="shared" si="1"/>
        <v>52</v>
      </c>
      <c r="H25" s="47">
        <f t="shared" si="2"/>
        <v>0.4287458040891059</v>
      </c>
      <c r="I25" s="67">
        <f t="shared" si="3"/>
        <v>25</v>
      </c>
    </row>
    <row r="26" spans="1:9" x14ac:dyDescent="0.15">
      <c r="A26" s="1" t="s">
        <v>53</v>
      </c>
      <c r="B26" s="1" t="s">
        <v>315</v>
      </c>
      <c r="C26" s="1" t="s">
        <v>54</v>
      </c>
      <c r="D26" s="29">
        <v>4486</v>
      </c>
      <c r="E26" s="2">
        <v>2706</v>
      </c>
      <c r="F26" s="45">
        <f t="shared" si="0"/>
        <v>7192</v>
      </c>
      <c r="G26" s="46">
        <f t="shared" si="1"/>
        <v>15</v>
      </c>
      <c r="H26" s="47">
        <f t="shared" si="2"/>
        <v>0.37625139043381534</v>
      </c>
      <c r="I26" s="67">
        <f t="shared" si="3"/>
        <v>47</v>
      </c>
    </row>
    <row r="27" spans="1:9" x14ac:dyDescent="0.15">
      <c r="A27" s="1" t="s">
        <v>55</v>
      </c>
      <c r="B27" s="1" t="s">
        <v>309</v>
      </c>
      <c r="C27" s="1" t="s">
        <v>56</v>
      </c>
      <c r="D27" s="29">
        <v>4839</v>
      </c>
      <c r="E27" s="2">
        <v>2726</v>
      </c>
      <c r="F27" s="45">
        <f t="shared" si="0"/>
        <v>7565</v>
      </c>
      <c r="G27" s="46">
        <f t="shared" si="1"/>
        <v>10</v>
      </c>
      <c r="H27" s="47">
        <f t="shared" si="2"/>
        <v>0.36034368803701256</v>
      </c>
      <c r="I27" s="67">
        <f t="shared" si="3"/>
        <v>55</v>
      </c>
    </row>
    <row r="28" spans="1:9" x14ac:dyDescent="0.15">
      <c r="A28" s="1" t="s">
        <v>57</v>
      </c>
      <c r="B28" s="1" t="s">
        <v>311</v>
      </c>
      <c r="C28" s="1" t="s">
        <v>58</v>
      </c>
      <c r="D28" s="29">
        <v>60</v>
      </c>
      <c r="E28" s="2">
        <v>35</v>
      </c>
      <c r="F28" s="45">
        <f t="shared" si="0"/>
        <v>95</v>
      </c>
      <c r="G28" s="46">
        <f t="shared" si="1"/>
        <v>82</v>
      </c>
      <c r="H28" s="47">
        <f t="shared" si="2"/>
        <v>0.36842105263157893</v>
      </c>
      <c r="I28" s="67">
        <f t="shared" si="3"/>
        <v>51</v>
      </c>
    </row>
    <row r="29" spans="1:9" x14ac:dyDescent="0.15">
      <c r="A29" s="1" t="s">
        <v>59</v>
      </c>
      <c r="B29" s="1" t="s">
        <v>315</v>
      </c>
      <c r="C29" s="1" t="s">
        <v>60</v>
      </c>
      <c r="D29" s="29">
        <v>1469</v>
      </c>
      <c r="E29" s="2">
        <v>1145</v>
      </c>
      <c r="F29" s="45">
        <f t="shared" si="0"/>
        <v>2614</v>
      </c>
      <c r="G29" s="46">
        <f t="shared" si="1"/>
        <v>60</v>
      </c>
      <c r="H29" s="47">
        <f t="shared" si="2"/>
        <v>0.43802601377199696</v>
      </c>
      <c r="I29" s="67">
        <f t="shared" si="3"/>
        <v>23</v>
      </c>
    </row>
    <row r="30" spans="1:9" x14ac:dyDescent="0.15">
      <c r="A30" s="1" t="s">
        <v>61</v>
      </c>
      <c r="B30" s="1" t="s">
        <v>39</v>
      </c>
      <c r="C30" s="1" t="s">
        <v>62</v>
      </c>
      <c r="D30" s="29">
        <v>2088</v>
      </c>
      <c r="E30" s="2">
        <v>1505</v>
      </c>
      <c r="F30" s="45">
        <f t="shared" si="0"/>
        <v>3593</v>
      </c>
      <c r="G30" s="46">
        <f t="shared" si="1"/>
        <v>49</v>
      </c>
      <c r="H30" s="47">
        <f t="shared" si="2"/>
        <v>0.4188700250487058</v>
      </c>
      <c r="I30" s="67">
        <f t="shared" si="3"/>
        <v>28</v>
      </c>
    </row>
    <row r="31" spans="1:9" x14ac:dyDescent="0.15">
      <c r="A31" s="1" t="s">
        <v>63</v>
      </c>
      <c r="B31" s="1" t="s">
        <v>315</v>
      </c>
      <c r="C31" s="1" t="s">
        <v>64</v>
      </c>
      <c r="D31" s="29">
        <v>4372</v>
      </c>
      <c r="E31" s="2">
        <v>2119</v>
      </c>
      <c r="F31" s="45">
        <f t="shared" si="0"/>
        <v>6491</v>
      </c>
      <c r="G31" s="46">
        <f t="shared" si="1"/>
        <v>18</v>
      </c>
      <c r="H31" s="47">
        <f t="shared" si="2"/>
        <v>0.32645201047604377</v>
      </c>
      <c r="I31" s="67">
        <f t="shared" si="3"/>
        <v>63</v>
      </c>
    </row>
    <row r="32" spans="1:9" x14ac:dyDescent="0.15">
      <c r="A32" s="1" t="s">
        <v>65</v>
      </c>
      <c r="B32" s="1" t="s">
        <v>309</v>
      </c>
      <c r="C32" s="1" t="s">
        <v>66</v>
      </c>
      <c r="D32" s="29">
        <v>7346</v>
      </c>
      <c r="E32" s="2">
        <v>4049</v>
      </c>
      <c r="F32" s="45">
        <f t="shared" si="0"/>
        <v>11395</v>
      </c>
      <c r="G32" s="46">
        <f t="shared" si="1"/>
        <v>1</v>
      </c>
      <c r="H32" s="47">
        <f t="shared" si="2"/>
        <v>0.3553312856516016</v>
      </c>
      <c r="I32" s="67">
        <f t="shared" si="3"/>
        <v>56</v>
      </c>
    </row>
    <row r="33" spans="1:9" x14ac:dyDescent="0.15">
      <c r="A33" s="1" t="s">
        <v>67</v>
      </c>
      <c r="B33" s="1" t="s">
        <v>309</v>
      </c>
      <c r="C33" s="1" t="s">
        <v>68</v>
      </c>
      <c r="D33" s="29">
        <v>7640</v>
      </c>
      <c r="E33" s="2">
        <v>2317</v>
      </c>
      <c r="F33" s="45">
        <f t="shared" si="0"/>
        <v>9957</v>
      </c>
      <c r="G33" s="46">
        <f t="shared" si="1"/>
        <v>4</v>
      </c>
      <c r="H33" s="47">
        <f t="shared" si="2"/>
        <v>0.23270061263432762</v>
      </c>
      <c r="I33" s="67">
        <f t="shared" si="3"/>
        <v>73</v>
      </c>
    </row>
    <row r="34" spans="1:9" x14ac:dyDescent="0.15">
      <c r="A34" s="1" t="s">
        <v>69</v>
      </c>
      <c r="B34" s="1" t="s">
        <v>312</v>
      </c>
      <c r="C34" s="1" t="s">
        <v>70</v>
      </c>
      <c r="D34" s="29">
        <v>479</v>
      </c>
      <c r="E34" s="2">
        <v>586</v>
      </c>
      <c r="F34" s="45">
        <f t="shared" si="0"/>
        <v>1065</v>
      </c>
      <c r="G34" s="46">
        <f t="shared" si="1"/>
        <v>69</v>
      </c>
      <c r="H34" s="47">
        <f t="shared" si="2"/>
        <v>0.55023474178403753</v>
      </c>
      <c r="I34" s="67">
        <f t="shared" si="3"/>
        <v>16</v>
      </c>
    </row>
    <row r="35" spans="1:9" x14ac:dyDescent="0.15">
      <c r="A35" s="1" t="s">
        <v>71</v>
      </c>
      <c r="B35" s="1" t="s">
        <v>311</v>
      </c>
      <c r="C35" s="1" t="s">
        <v>72</v>
      </c>
      <c r="D35" s="29">
        <v>1079</v>
      </c>
      <c r="E35" s="2">
        <v>2051</v>
      </c>
      <c r="F35" s="45">
        <f t="shared" si="0"/>
        <v>3130</v>
      </c>
      <c r="G35" s="46">
        <f t="shared" si="1"/>
        <v>54</v>
      </c>
      <c r="H35" s="47">
        <f t="shared" si="2"/>
        <v>0.65527156549520771</v>
      </c>
      <c r="I35" s="67">
        <f t="shared" si="3"/>
        <v>4</v>
      </c>
    </row>
    <row r="36" spans="1:9" x14ac:dyDescent="0.15">
      <c r="A36" s="1" t="s">
        <v>73</v>
      </c>
      <c r="B36" s="1" t="s">
        <v>311</v>
      </c>
      <c r="C36" s="1" t="s">
        <v>74</v>
      </c>
      <c r="D36" s="29">
        <v>1176</v>
      </c>
      <c r="E36" s="2">
        <v>2384</v>
      </c>
      <c r="F36" s="45">
        <f t="shared" si="0"/>
        <v>3560</v>
      </c>
      <c r="G36" s="46">
        <f t="shared" si="1"/>
        <v>50</v>
      </c>
      <c r="H36" s="47">
        <f t="shared" si="2"/>
        <v>0.66966292134831462</v>
      </c>
      <c r="I36" s="67">
        <f t="shared" si="3"/>
        <v>3</v>
      </c>
    </row>
    <row r="37" spans="1:9" x14ac:dyDescent="0.15">
      <c r="A37" s="1" t="s">
        <v>75</v>
      </c>
      <c r="B37" s="1" t="s">
        <v>310</v>
      </c>
      <c r="C37" s="1" t="s">
        <v>76</v>
      </c>
      <c r="D37" s="29">
        <v>3695</v>
      </c>
      <c r="E37" s="2">
        <v>812</v>
      </c>
      <c r="F37" s="45">
        <f t="shared" si="0"/>
        <v>4507</v>
      </c>
      <c r="G37" s="46">
        <f t="shared" si="1"/>
        <v>35</v>
      </c>
      <c r="H37" s="47">
        <f t="shared" si="2"/>
        <v>0.18016418903927225</v>
      </c>
      <c r="I37" s="67">
        <f t="shared" si="3"/>
        <v>76</v>
      </c>
    </row>
    <row r="38" spans="1:9" x14ac:dyDescent="0.15">
      <c r="A38" s="1" t="s">
        <v>77</v>
      </c>
      <c r="B38" s="1" t="s">
        <v>315</v>
      </c>
      <c r="C38" s="1" t="s">
        <v>78</v>
      </c>
      <c r="D38" s="29">
        <v>0</v>
      </c>
      <c r="E38" s="2">
        <v>1904</v>
      </c>
      <c r="F38" s="45">
        <f t="shared" si="0"/>
        <v>1904</v>
      </c>
      <c r="G38" s="46">
        <f t="shared" si="1"/>
        <v>66</v>
      </c>
      <c r="H38" s="47">
        <f t="shared" si="2"/>
        <v>1</v>
      </c>
      <c r="I38" s="67">
        <f t="shared" si="3"/>
        <v>1</v>
      </c>
    </row>
    <row r="39" spans="1:9" x14ac:dyDescent="0.15">
      <c r="A39" s="1" t="s">
        <v>79</v>
      </c>
      <c r="B39" s="1" t="s">
        <v>313</v>
      </c>
      <c r="C39" s="1" t="s">
        <v>80</v>
      </c>
      <c r="D39" s="29">
        <v>1331</v>
      </c>
      <c r="E39" s="2">
        <v>1671</v>
      </c>
      <c r="F39" s="45">
        <f t="shared" si="0"/>
        <v>3002</v>
      </c>
      <c r="G39" s="46">
        <f t="shared" si="1"/>
        <v>57</v>
      </c>
      <c r="H39" s="47">
        <f t="shared" si="2"/>
        <v>0.55662891405729509</v>
      </c>
      <c r="I39" s="67">
        <f t="shared" si="3"/>
        <v>15</v>
      </c>
    </row>
    <row r="40" spans="1:9" x14ac:dyDescent="0.15">
      <c r="A40" s="1" t="s">
        <v>81</v>
      </c>
      <c r="B40" s="1" t="s">
        <v>310</v>
      </c>
      <c r="C40" s="1" t="s">
        <v>82</v>
      </c>
      <c r="D40" s="29">
        <v>2216</v>
      </c>
      <c r="E40" s="2">
        <v>1410</v>
      </c>
      <c r="F40" s="45">
        <f t="shared" si="0"/>
        <v>3626</v>
      </c>
      <c r="G40" s="46">
        <f t="shared" si="1"/>
        <v>48</v>
      </c>
      <c r="H40" s="47">
        <f t="shared" si="2"/>
        <v>0.38885824600110314</v>
      </c>
      <c r="I40" s="67">
        <f t="shared" si="3"/>
        <v>40</v>
      </c>
    </row>
    <row r="41" spans="1:9" x14ac:dyDescent="0.15">
      <c r="A41" s="1" t="s">
        <v>83</v>
      </c>
      <c r="B41" s="1" t="s">
        <v>310</v>
      </c>
      <c r="C41" s="1" t="s">
        <v>84</v>
      </c>
      <c r="D41" s="29">
        <v>3486</v>
      </c>
      <c r="E41" s="2">
        <v>536</v>
      </c>
      <c r="F41" s="45">
        <f t="shared" si="0"/>
        <v>4022</v>
      </c>
      <c r="G41" s="46">
        <f t="shared" si="1"/>
        <v>41</v>
      </c>
      <c r="H41" s="47">
        <f t="shared" si="2"/>
        <v>0.13326703132769765</v>
      </c>
      <c r="I41" s="67">
        <f t="shared" si="3"/>
        <v>81</v>
      </c>
    </row>
    <row r="42" spans="1:9" x14ac:dyDescent="0.15">
      <c r="A42" s="1" t="s">
        <v>85</v>
      </c>
      <c r="B42" s="1" t="s">
        <v>311</v>
      </c>
      <c r="C42" s="1" t="s">
        <v>86</v>
      </c>
      <c r="D42" s="29">
        <v>3009</v>
      </c>
      <c r="E42" s="2">
        <v>1076</v>
      </c>
      <c r="F42" s="45">
        <f t="shared" si="0"/>
        <v>4085</v>
      </c>
      <c r="G42" s="46">
        <f t="shared" si="1"/>
        <v>39</v>
      </c>
      <c r="H42" s="47">
        <f t="shared" si="2"/>
        <v>0.26340269277845779</v>
      </c>
      <c r="I42" s="67">
        <f t="shared" si="3"/>
        <v>70</v>
      </c>
    </row>
    <row r="43" spans="1:9" x14ac:dyDescent="0.15">
      <c r="A43" s="77" t="s">
        <v>87</v>
      </c>
      <c r="B43" s="77" t="s">
        <v>314</v>
      </c>
      <c r="C43" s="77" t="s">
        <v>88</v>
      </c>
      <c r="D43" s="68"/>
      <c r="E43" s="48"/>
      <c r="F43" s="49"/>
      <c r="G43" s="50"/>
      <c r="H43" s="51"/>
      <c r="I43" s="69"/>
    </row>
    <row r="44" spans="1:9" x14ac:dyDescent="0.15">
      <c r="A44" s="1" t="s">
        <v>89</v>
      </c>
      <c r="B44" s="87" t="s">
        <v>310</v>
      </c>
      <c r="C44" s="1" t="s">
        <v>90</v>
      </c>
      <c r="D44" s="29">
        <v>1419</v>
      </c>
      <c r="E44" s="2">
        <v>723</v>
      </c>
      <c r="F44" s="45">
        <f>SUM(D44:E44)</f>
        <v>2142</v>
      </c>
      <c r="G44" s="46">
        <f>_xlfn.RANK.EQ(F44,$F$12:$F$97,0)</f>
        <v>62</v>
      </c>
      <c r="H44" s="47">
        <f>E44/F44</f>
        <v>0.33753501400560226</v>
      </c>
      <c r="I44" s="67">
        <f>_xlfn.RANK.EQ(H44,$H$12:$H$97,0)</f>
        <v>60</v>
      </c>
    </row>
    <row r="45" spans="1:9" x14ac:dyDescent="0.15">
      <c r="A45" s="1" t="s">
        <v>91</v>
      </c>
      <c r="B45" s="1" t="s">
        <v>315</v>
      </c>
      <c r="C45" s="1" t="s">
        <v>92</v>
      </c>
      <c r="D45" s="29">
        <v>6131</v>
      </c>
      <c r="E45" s="2">
        <v>2222</v>
      </c>
      <c r="F45" s="45">
        <f>SUM(D45:E45)</f>
        <v>8353</v>
      </c>
      <c r="G45" s="46">
        <f>_xlfn.RANK.EQ(F45,$F$12:$F$97,0)</f>
        <v>7</v>
      </c>
      <c r="H45" s="47">
        <f>E45/F45</f>
        <v>0.26601221118161139</v>
      </c>
      <c r="I45" s="67">
        <f>_xlfn.RANK.EQ(H45,$H$12:$H$97,0)</f>
        <v>69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68"/>
      <c r="E46" s="48"/>
      <c r="F46" s="49"/>
      <c r="G46" s="50"/>
      <c r="H46" s="51"/>
      <c r="I46" s="69"/>
    </row>
    <row r="47" spans="1:9" x14ac:dyDescent="0.15">
      <c r="A47" s="1" t="s">
        <v>95</v>
      </c>
      <c r="B47" s="1" t="s">
        <v>309</v>
      </c>
      <c r="C47" s="1" t="s">
        <v>96</v>
      </c>
      <c r="D47" s="29">
        <v>4529</v>
      </c>
      <c r="E47" s="2">
        <v>2667</v>
      </c>
      <c r="F47" s="45">
        <f>SUM(D47:E47)</f>
        <v>7196</v>
      </c>
      <c r="G47" s="46">
        <f>_xlfn.RANK.EQ(F47,$F$12:$F$97,0)</f>
        <v>14</v>
      </c>
      <c r="H47" s="47">
        <f>E47/F47</f>
        <v>0.37062256809338523</v>
      </c>
      <c r="I47" s="67">
        <f>_xlfn.RANK.EQ(H47,$H$12:$H$97,0)</f>
        <v>50</v>
      </c>
    </row>
    <row r="48" spans="1:9" x14ac:dyDescent="0.15">
      <c r="A48" s="1" t="s">
        <v>97</v>
      </c>
      <c r="B48" s="1" t="s">
        <v>310</v>
      </c>
      <c r="C48" s="1" t="s">
        <v>98</v>
      </c>
      <c r="D48" s="29">
        <v>153</v>
      </c>
      <c r="E48" s="2">
        <v>20</v>
      </c>
      <c r="F48" s="45">
        <f>SUM(D48:E48)</f>
        <v>173</v>
      </c>
      <c r="G48" s="46">
        <f>_xlfn.RANK.EQ(F48,$F$12:$F$97,0)</f>
        <v>81</v>
      </c>
      <c r="H48" s="47">
        <f>E48/F48</f>
        <v>0.11560693641618497</v>
      </c>
      <c r="I48" s="67">
        <f>_xlfn.RANK.EQ(H48,$H$12:$H$97,0)</f>
        <v>82</v>
      </c>
    </row>
    <row r="49" spans="1:9" x14ac:dyDescent="0.15">
      <c r="A49" s="1" t="s">
        <v>99</v>
      </c>
      <c r="B49" s="1" t="s">
        <v>313</v>
      </c>
      <c r="C49" s="1" t="s">
        <v>100</v>
      </c>
      <c r="D49" s="29">
        <v>334</v>
      </c>
      <c r="E49" s="2">
        <v>449</v>
      </c>
      <c r="F49" s="45">
        <f>SUM(D49:E49)</f>
        <v>783</v>
      </c>
      <c r="G49" s="46">
        <f>_xlfn.RANK.EQ(F49,$F$12:$F$97,0)</f>
        <v>72</v>
      </c>
      <c r="H49" s="47">
        <f>E49/F49</f>
        <v>0.57343550446998726</v>
      </c>
      <c r="I49" s="67">
        <f>_xlfn.RANK.EQ(H49,$H$12:$H$97,0)</f>
        <v>13</v>
      </c>
    </row>
    <row r="50" spans="1:9" x14ac:dyDescent="0.15">
      <c r="A50" s="1" t="s">
        <v>101</v>
      </c>
      <c r="B50" s="1" t="s">
        <v>39</v>
      </c>
      <c r="C50" s="1" t="s">
        <v>102</v>
      </c>
      <c r="D50" s="29">
        <v>4556</v>
      </c>
      <c r="E50" s="2">
        <v>2756</v>
      </c>
      <c r="F50" s="45">
        <f>SUM(D50:E50)</f>
        <v>7312</v>
      </c>
      <c r="G50" s="46">
        <f>_xlfn.RANK.EQ(F50,$F$12:$F$97,0)</f>
        <v>12</v>
      </c>
      <c r="H50" s="47">
        <f>E50/F50</f>
        <v>0.37691466083150987</v>
      </c>
      <c r="I50" s="67">
        <f>_xlfn.RANK.EQ(H50,$H$12:$H$97,0)</f>
        <v>45</v>
      </c>
    </row>
    <row r="51" spans="1:9" x14ac:dyDescent="0.15">
      <c r="A51" s="1" t="s">
        <v>103</v>
      </c>
      <c r="B51" s="1" t="s">
        <v>39</v>
      </c>
      <c r="C51" s="1" t="s">
        <v>104</v>
      </c>
      <c r="D51" s="29">
        <v>2524</v>
      </c>
      <c r="E51" s="2">
        <v>1609</v>
      </c>
      <c r="F51" s="45">
        <f>SUM(D51:E51)</f>
        <v>4133</v>
      </c>
      <c r="G51" s="46">
        <f>_xlfn.RANK.EQ(F51,$F$12:$F$97,0)</f>
        <v>38</v>
      </c>
      <c r="H51" s="47">
        <f>E51/F51</f>
        <v>0.38930558916041619</v>
      </c>
      <c r="I51" s="67">
        <f>_xlfn.RANK.EQ(H51,$H$12:$H$97,0)</f>
        <v>39</v>
      </c>
    </row>
    <row r="52" spans="1:9" x14ac:dyDescent="0.15">
      <c r="A52" s="77" t="s">
        <v>105</v>
      </c>
      <c r="B52" s="77" t="s">
        <v>314</v>
      </c>
      <c r="C52" s="77" t="s">
        <v>106</v>
      </c>
      <c r="D52" s="68"/>
      <c r="E52" s="48"/>
      <c r="F52" s="49"/>
      <c r="G52" s="50"/>
      <c r="H52" s="51"/>
      <c r="I52" s="69"/>
    </row>
    <row r="53" spans="1:9" x14ac:dyDescent="0.15">
      <c r="A53" s="1" t="s">
        <v>107</v>
      </c>
      <c r="B53" s="1" t="s">
        <v>39</v>
      </c>
      <c r="C53" s="1" t="s">
        <v>108</v>
      </c>
      <c r="D53" s="29">
        <v>2634</v>
      </c>
      <c r="E53" s="2">
        <v>1251</v>
      </c>
      <c r="F53" s="45">
        <f t="shared" ref="F53:F74" si="4">SUM(D53:E53)</f>
        <v>3885</v>
      </c>
      <c r="G53" s="46">
        <f t="shared" ref="G53:G74" si="5">_xlfn.RANK.EQ(F53,$F$12:$F$97,0)</f>
        <v>42</v>
      </c>
      <c r="H53" s="47">
        <f t="shared" ref="H53:H74" si="6">E53/F53</f>
        <v>0.32200772200772199</v>
      </c>
      <c r="I53" s="67">
        <f t="shared" ref="I53:I74" si="7">_xlfn.RANK.EQ(H53,$H$12:$H$97,0)</f>
        <v>64</v>
      </c>
    </row>
    <row r="54" spans="1:9" x14ac:dyDescent="0.15">
      <c r="A54" s="1" t="s">
        <v>109</v>
      </c>
      <c r="B54" s="1" t="s">
        <v>39</v>
      </c>
      <c r="C54" s="1" t="s">
        <v>110</v>
      </c>
      <c r="D54" s="29">
        <v>2596</v>
      </c>
      <c r="E54" s="2">
        <v>1471</v>
      </c>
      <c r="F54" s="45">
        <f t="shared" si="4"/>
        <v>4067</v>
      </c>
      <c r="G54" s="46">
        <f t="shared" si="5"/>
        <v>40</v>
      </c>
      <c r="H54" s="47">
        <f t="shared" si="6"/>
        <v>0.36169166461765428</v>
      </c>
      <c r="I54" s="67">
        <f t="shared" si="7"/>
        <v>54</v>
      </c>
    </row>
    <row r="55" spans="1:9" x14ac:dyDescent="0.15">
      <c r="A55" s="1" t="s">
        <v>111</v>
      </c>
      <c r="B55" s="1" t="s">
        <v>39</v>
      </c>
      <c r="C55" s="1" t="s">
        <v>112</v>
      </c>
      <c r="D55" s="29">
        <v>4277</v>
      </c>
      <c r="E55" s="2">
        <v>2527</v>
      </c>
      <c r="F55" s="45">
        <f t="shared" si="4"/>
        <v>6804</v>
      </c>
      <c r="G55" s="46">
        <f t="shared" si="5"/>
        <v>16</v>
      </c>
      <c r="H55" s="47">
        <f t="shared" si="6"/>
        <v>0.37139917695473251</v>
      </c>
      <c r="I55" s="67">
        <f t="shared" si="7"/>
        <v>49</v>
      </c>
    </row>
    <row r="56" spans="1:9" x14ac:dyDescent="0.15">
      <c r="A56" s="1" t="s">
        <v>113</v>
      </c>
      <c r="B56" s="1" t="s">
        <v>39</v>
      </c>
      <c r="C56" s="1" t="s">
        <v>114</v>
      </c>
      <c r="D56" s="29">
        <v>3944</v>
      </c>
      <c r="E56" s="2">
        <v>2355</v>
      </c>
      <c r="F56" s="45">
        <f t="shared" si="4"/>
        <v>6299</v>
      </c>
      <c r="G56" s="46">
        <f t="shared" si="5"/>
        <v>20</v>
      </c>
      <c r="H56" s="47">
        <f t="shared" si="6"/>
        <v>0.37386886807429753</v>
      </c>
      <c r="I56" s="67">
        <f t="shared" si="7"/>
        <v>48</v>
      </c>
    </row>
    <row r="57" spans="1:9" x14ac:dyDescent="0.15">
      <c r="A57" s="1" t="s">
        <v>115</v>
      </c>
      <c r="B57" s="1" t="s">
        <v>315</v>
      </c>
      <c r="C57" s="1" t="s">
        <v>116</v>
      </c>
      <c r="D57" s="29">
        <v>4975</v>
      </c>
      <c r="E57" s="2">
        <v>2290</v>
      </c>
      <c r="F57" s="45">
        <f t="shared" si="4"/>
        <v>7265</v>
      </c>
      <c r="G57" s="46">
        <f t="shared" si="5"/>
        <v>13</v>
      </c>
      <c r="H57" s="47">
        <f t="shared" si="6"/>
        <v>0.31520991052993808</v>
      </c>
      <c r="I57" s="67">
        <f t="shared" si="7"/>
        <v>65</v>
      </c>
    </row>
    <row r="58" spans="1:9" x14ac:dyDescent="0.15">
      <c r="A58" s="1" t="s">
        <v>117</v>
      </c>
      <c r="B58" s="1" t="s">
        <v>312</v>
      </c>
      <c r="C58" s="1" t="s">
        <v>118</v>
      </c>
      <c r="D58" s="29">
        <v>372</v>
      </c>
      <c r="E58" s="2">
        <v>379</v>
      </c>
      <c r="F58" s="45">
        <f t="shared" si="4"/>
        <v>751</v>
      </c>
      <c r="G58" s="46">
        <f t="shared" si="5"/>
        <v>74</v>
      </c>
      <c r="H58" s="47">
        <f t="shared" si="6"/>
        <v>0.50466045272969373</v>
      </c>
      <c r="I58" s="67">
        <f t="shared" si="7"/>
        <v>19</v>
      </c>
    </row>
    <row r="59" spans="1:9" x14ac:dyDescent="0.15">
      <c r="A59" s="1" t="s">
        <v>119</v>
      </c>
      <c r="B59" s="1" t="s">
        <v>309</v>
      </c>
      <c r="C59" s="1" t="s">
        <v>120</v>
      </c>
      <c r="D59" s="29">
        <v>3618</v>
      </c>
      <c r="E59" s="2">
        <v>1841</v>
      </c>
      <c r="F59" s="45">
        <f t="shared" si="4"/>
        <v>5459</v>
      </c>
      <c r="G59" s="46">
        <f t="shared" si="5"/>
        <v>26</v>
      </c>
      <c r="H59" s="47">
        <f t="shared" si="6"/>
        <v>0.33724125297673568</v>
      </c>
      <c r="I59" s="67">
        <f t="shared" si="7"/>
        <v>61</v>
      </c>
    </row>
    <row r="60" spans="1:9" x14ac:dyDescent="0.15">
      <c r="A60" s="1" t="s">
        <v>121</v>
      </c>
      <c r="B60" s="1" t="s">
        <v>310</v>
      </c>
      <c r="C60" s="1" t="s">
        <v>122</v>
      </c>
      <c r="D60" s="29">
        <v>3201</v>
      </c>
      <c r="E60" s="2">
        <v>664</v>
      </c>
      <c r="F60" s="45">
        <f t="shared" si="4"/>
        <v>3865</v>
      </c>
      <c r="G60" s="46">
        <f t="shared" si="5"/>
        <v>44</v>
      </c>
      <c r="H60" s="47">
        <f t="shared" si="6"/>
        <v>0.17179818887451487</v>
      </c>
      <c r="I60" s="67">
        <f t="shared" si="7"/>
        <v>77</v>
      </c>
    </row>
    <row r="61" spans="1:9" x14ac:dyDescent="0.15">
      <c r="A61" s="1" t="s">
        <v>123</v>
      </c>
      <c r="B61" s="1" t="s">
        <v>313</v>
      </c>
      <c r="C61" s="1" t="s">
        <v>124</v>
      </c>
      <c r="D61" s="29">
        <v>1220</v>
      </c>
      <c r="E61" s="2">
        <v>1950</v>
      </c>
      <c r="F61" s="45">
        <f t="shared" si="4"/>
        <v>3170</v>
      </c>
      <c r="G61" s="46">
        <f t="shared" si="5"/>
        <v>53</v>
      </c>
      <c r="H61" s="47">
        <f t="shared" si="6"/>
        <v>0.6151419558359621</v>
      </c>
      <c r="I61" s="67">
        <f t="shared" si="7"/>
        <v>8</v>
      </c>
    </row>
    <row r="62" spans="1:9" x14ac:dyDescent="0.15">
      <c r="A62" s="1" t="s">
        <v>125</v>
      </c>
      <c r="B62" s="1" t="s">
        <v>310</v>
      </c>
      <c r="C62" s="1" t="s">
        <v>126</v>
      </c>
      <c r="D62" s="29">
        <v>172</v>
      </c>
      <c r="E62" s="2">
        <v>46</v>
      </c>
      <c r="F62" s="45">
        <f t="shared" si="4"/>
        <v>218</v>
      </c>
      <c r="G62" s="46">
        <f t="shared" si="5"/>
        <v>80</v>
      </c>
      <c r="H62" s="47">
        <f t="shared" si="6"/>
        <v>0.21100917431192662</v>
      </c>
      <c r="I62" s="67">
        <f t="shared" si="7"/>
        <v>75</v>
      </c>
    </row>
    <row r="63" spans="1:9" x14ac:dyDescent="0.15">
      <c r="A63" s="1" t="s">
        <v>127</v>
      </c>
      <c r="B63" s="1" t="s">
        <v>39</v>
      </c>
      <c r="C63" s="1" t="s">
        <v>128</v>
      </c>
      <c r="D63" s="29">
        <v>3124</v>
      </c>
      <c r="E63" s="2">
        <v>2207</v>
      </c>
      <c r="F63" s="45">
        <f t="shared" si="4"/>
        <v>5331</v>
      </c>
      <c r="G63" s="46">
        <f t="shared" si="5"/>
        <v>27</v>
      </c>
      <c r="H63" s="47">
        <f t="shared" si="6"/>
        <v>0.41399362220971675</v>
      </c>
      <c r="I63" s="67">
        <f t="shared" si="7"/>
        <v>32</v>
      </c>
    </row>
    <row r="64" spans="1:9" x14ac:dyDescent="0.15">
      <c r="A64" s="1" t="s">
        <v>129</v>
      </c>
      <c r="B64" s="1" t="s">
        <v>311</v>
      </c>
      <c r="C64" s="1" t="s">
        <v>130</v>
      </c>
      <c r="D64" s="29">
        <v>2489</v>
      </c>
      <c r="E64" s="2">
        <v>1220</v>
      </c>
      <c r="F64" s="45">
        <f t="shared" si="4"/>
        <v>3709</v>
      </c>
      <c r="G64" s="46">
        <f t="shared" si="5"/>
        <v>46</v>
      </c>
      <c r="H64" s="47">
        <f t="shared" si="6"/>
        <v>0.32892963062820169</v>
      </c>
      <c r="I64" s="67">
        <f t="shared" si="7"/>
        <v>62</v>
      </c>
    </row>
    <row r="65" spans="1:9" x14ac:dyDescent="0.15">
      <c r="A65" s="1" t="s">
        <v>131</v>
      </c>
      <c r="B65" s="1" t="s">
        <v>312</v>
      </c>
      <c r="C65" s="1" t="s">
        <v>132</v>
      </c>
      <c r="D65" s="29">
        <v>277</v>
      </c>
      <c r="E65" s="2">
        <v>441</v>
      </c>
      <c r="F65" s="45">
        <f t="shared" si="4"/>
        <v>718</v>
      </c>
      <c r="G65" s="46">
        <f t="shared" si="5"/>
        <v>76</v>
      </c>
      <c r="H65" s="47">
        <f t="shared" si="6"/>
        <v>0.61420612813370479</v>
      </c>
      <c r="I65" s="67">
        <f t="shared" si="7"/>
        <v>9</v>
      </c>
    </row>
    <row r="66" spans="1:9" x14ac:dyDescent="0.15">
      <c r="A66" s="1" t="s">
        <v>133</v>
      </c>
      <c r="B66" s="1" t="s">
        <v>309</v>
      </c>
      <c r="C66" s="1" t="s">
        <v>134</v>
      </c>
      <c r="D66" s="29">
        <v>6164</v>
      </c>
      <c r="E66" s="2">
        <v>2011</v>
      </c>
      <c r="F66" s="45">
        <f t="shared" si="4"/>
        <v>8175</v>
      </c>
      <c r="G66" s="46">
        <f t="shared" si="5"/>
        <v>8</v>
      </c>
      <c r="H66" s="47">
        <f t="shared" si="6"/>
        <v>0.24599388379204892</v>
      </c>
      <c r="I66" s="67">
        <f t="shared" si="7"/>
        <v>72</v>
      </c>
    </row>
    <row r="67" spans="1:9" x14ac:dyDescent="0.15">
      <c r="A67" s="1" t="s">
        <v>135</v>
      </c>
      <c r="B67" s="1" t="s">
        <v>313</v>
      </c>
      <c r="C67" s="1" t="s">
        <v>136</v>
      </c>
      <c r="D67" s="29">
        <v>364</v>
      </c>
      <c r="E67" s="2">
        <v>543</v>
      </c>
      <c r="F67" s="45">
        <f t="shared" si="4"/>
        <v>907</v>
      </c>
      <c r="G67" s="46">
        <f t="shared" si="5"/>
        <v>70</v>
      </c>
      <c r="H67" s="47">
        <f t="shared" si="6"/>
        <v>0.59867695700110257</v>
      </c>
      <c r="I67" s="67">
        <f t="shared" si="7"/>
        <v>12</v>
      </c>
    </row>
    <row r="68" spans="1:9" x14ac:dyDescent="0.15">
      <c r="A68" s="1" t="s">
        <v>137</v>
      </c>
      <c r="B68" s="1" t="s">
        <v>310</v>
      </c>
      <c r="C68" s="1" t="s">
        <v>138</v>
      </c>
      <c r="D68" s="29">
        <v>2336</v>
      </c>
      <c r="E68" s="2">
        <v>783</v>
      </c>
      <c r="F68" s="45">
        <f t="shared" si="4"/>
        <v>3119</v>
      </c>
      <c r="G68" s="46">
        <f t="shared" si="5"/>
        <v>55</v>
      </c>
      <c r="H68" s="47">
        <f t="shared" si="6"/>
        <v>0.25104200064123117</v>
      </c>
      <c r="I68" s="67">
        <f t="shared" si="7"/>
        <v>71</v>
      </c>
    </row>
    <row r="69" spans="1:9" x14ac:dyDescent="0.15">
      <c r="A69" s="1" t="s">
        <v>139</v>
      </c>
      <c r="B69" s="1" t="s">
        <v>309</v>
      </c>
      <c r="C69" s="1" t="s">
        <v>140</v>
      </c>
      <c r="D69" s="29">
        <v>5548</v>
      </c>
      <c r="E69" s="2">
        <v>3044</v>
      </c>
      <c r="F69" s="45">
        <f t="shared" si="4"/>
        <v>8592</v>
      </c>
      <c r="G69" s="46">
        <f t="shared" si="5"/>
        <v>6</v>
      </c>
      <c r="H69" s="47">
        <f t="shared" si="6"/>
        <v>0.3542830540037244</v>
      </c>
      <c r="I69" s="67">
        <f t="shared" si="7"/>
        <v>57</v>
      </c>
    </row>
    <row r="70" spans="1:9" x14ac:dyDescent="0.15">
      <c r="A70" s="1" t="s">
        <v>141</v>
      </c>
      <c r="B70" s="1" t="s">
        <v>313</v>
      </c>
      <c r="C70" s="1" t="s">
        <v>142</v>
      </c>
      <c r="D70" s="29">
        <v>1303</v>
      </c>
      <c r="E70" s="2">
        <v>1638</v>
      </c>
      <c r="F70" s="45">
        <f t="shared" si="4"/>
        <v>2941</v>
      </c>
      <c r="G70" s="46">
        <f t="shared" si="5"/>
        <v>58</v>
      </c>
      <c r="H70" s="47">
        <f t="shared" si="6"/>
        <v>0.55695341720503233</v>
      </c>
      <c r="I70" s="67">
        <f t="shared" si="7"/>
        <v>14</v>
      </c>
    </row>
    <row r="71" spans="1:9" x14ac:dyDescent="0.15">
      <c r="A71" s="1" t="s">
        <v>143</v>
      </c>
      <c r="B71" s="1" t="s">
        <v>309</v>
      </c>
      <c r="C71" s="1" t="s">
        <v>144</v>
      </c>
      <c r="D71" s="29">
        <v>7163</v>
      </c>
      <c r="E71" s="2">
        <v>3719</v>
      </c>
      <c r="F71" s="45">
        <f t="shared" si="4"/>
        <v>10882</v>
      </c>
      <c r="G71" s="46">
        <f t="shared" si="5"/>
        <v>2</v>
      </c>
      <c r="H71" s="47">
        <f t="shared" si="6"/>
        <v>0.34175702995772833</v>
      </c>
      <c r="I71" s="67">
        <f t="shared" si="7"/>
        <v>58</v>
      </c>
    </row>
    <row r="72" spans="1:9" x14ac:dyDescent="0.15">
      <c r="A72" s="1" t="s">
        <v>145</v>
      </c>
      <c r="B72" s="1" t="s">
        <v>313</v>
      </c>
      <c r="C72" s="1" t="s">
        <v>146</v>
      </c>
      <c r="D72" s="29">
        <v>227</v>
      </c>
      <c r="E72" s="2">
        <v>349</v>
      </c>
      <c r="F72" s="45">
        <f t="shared" si="4"/>
        <v>576</v>
      </c>
      <c r="G72" s="46">
        <f t="shared" si="5"/>
        <v>77</v>
      </c>
      <c r="H72" s="47">
        <f t="shared" si="6"/>
        <v>0.60590277777777779</v>
      </c>
      <c r="I72" s="67">
        <f t="shared" si="7"/>
        <v>10</v>
      </c>
    </row>
    <row r="73" spans="1:9" x14ac:dyDescent="0.15">
      <c r="A73" s="1" t="s">
        <v>147</v>
      </c>
      <c r="B73" s="1" t="s">
        <v>313</v>
      </c>
      <c r="C73" s="1" t="s">
        <v>148</v>
      </c>
      <c r="D73" s="29">
        <v>435</v>
      </c>
      <c r="E73" s="2">
        <v>699</v>
      </c>
      <c r="F73" s="45">
        <f t="shared" si="4"/>
        <v>1134</v>
      </c>
      <c r="G73" s="46">
        <f t="shared" si="5"/>
        <v>68</v>
      </c>
      <c r="H73" s="47">
        <f t="shared" si="6"/>
        <v>0.6164021164021164</v>
      </c>
      <c r="I73" s="67">
        <f t="shared" si="7"/>
        <v>7</v>
      </c>
    </row>
    <row r="74" spans="1:9" x14ac:dyDescent="0.15">
      <c r="A74" s="1" t="s">
        <v>149</v>
      </c>
      <c r="B74" s="1" t="s">
        <v>315</v>
      </c>
      <c r="C74" s="1" t="s">
        <v>150</v>
      </c>
      <c r="D74" s="29">
        <v>0</v>
      </c>
      <c r="E74" s="2">
        <v>2217</v>
      </c>
      <c r="F74" s="45">
        <f t="shared" si="4"/>
        <v>2217</v>
      </c>
      <c r="G74" s="46">
        <f t="shared" si="5"/>
        <v>61</v>
      </c>
      <c r="H74" s="47">
        <f t="shared" si="6"/>
        <v>1</v>
      </c>
      <c r="I74" s="67">
        <f t="shared" si="7"/>
        <v>1</v>
      </c>
    </row>
    <row r="75" spans="1:9" x14ac:dyDescent="0.15">
      <c r="A75" s="77" t="s">
        <v>151</v>
      </c>
      <c r="B75" s="77" t="s">
        <v>314</v>
      </c>
      <c r="C75" s="77" t="s">
        <v>152</v>
      </c>
      <c r="D75" s="68"/>
      <c r="E75" s="48"/>
      <c r="F75" s="49"/>
      <c r="G75" s="50"/>
      <c r="H75" s="51"/>
      <c r="I75" s="69"/>
    </row>
    <row r="76" spans="1:9" x14ac:dyDescent="0.15">
      <c r="A76" s="1" t="s">
        <v>153</v>
      </c>
      <c r="B76" s="1" t="s">
        <v>315</v>
      </c>
      <c r="C76" s="1" t="s">
        <v>154</v>
      </c>
      <c r="D76" s="29">
        <v>2433</v>
      </c>
      <c r="E76" s="2">
        <v>1253</v>
      </c>
      <c r="F76" s="45">
        <f t="shared" ref="F76:F97" si="8">SUM(D76:E76)</f>
        <v>3686</v>
      </c>
      <c r="G76" s="46">
        <f t="shared" ref="G76:G97" si="9">_xlfn.RANK.EQ(F76,$F$12:$F$97,0)</f>
        <v>47</v>
      </c>
      <c r="H76" s="47">
        <f t="shared" ref="H76:H97" si="10">E76/F76</f>
        <v>0.33993488876831252</v>
      </c>
      <c r="I76" s="67">
        <f t="shared" ref="I76:I97" si="11">_xlfn.RANK.EQ(H76,$H$12:$H$97,0)</f>
        <v>59</v>
      </c>
    </row>
    <row r="77" spans="1:9" x14ac:dyDescent="0.15">
      <c r="A77" s="1" t="s">
        <v>155</v>
      </c>
      <c r="B77" s="1" t="s">
        <v>39</v>
      </c>
      <c r="C77" s="1" t="s">
        <v>156</v>
      </c>
      <c r="D77" s="29">
        <v>2834</v>
      </c>
      <c r="E77" s="2">
        <v>1852</v>
      </c>
      <c r="F77" s="45">
        <f t="shared" si="8"/>
        <v>4686</v>
      </c>
      <c r="G77" s="46">
        <f t="shared" si="9"/>
        <v>32</v>
      </c>
      <c r="H77" s="47">
        <f t="shared" si="10"/>
        <v>0.39521980367050791</v>
      </c>
      <c r="I77" s="67">
        <f t="shared" si="11"/>
        <v>37</v>
      </c>
    </row>
    <row r="78" spans="1:9" x14ac:dyDescent="0.15">
      <c r="A78" s="1" t="s">
        <v>157</v>
      </c>
      <c r="B78" s="1" t="s">
        <v>39</v>
      </c>
      <c r="C78" s="1" t="s">
        <v>158</v>
      </c>
      <c r="D78" s="29">
        <v>2556</v>
      </c>
      <c r="E78" s="2">
        <v>1943</v>
      </c>
      <c r="F78" s="45">
        <f t="shared" si="8"/>
        <v>4499</v>
      </c>
      <c r="G78" s="46">
        <f t="shared" si="9"/>
        <v>36</v>
      </c>
      <c r="H78" s="47">
        <f t="shared" si="10"/>
        <v>0.43187374972216047</v>
      </c>
      <c r="I78" s="67">
        <f t="shared" si="11"/>
        <v>24</v>
      </c>
    </row>
    <row r="79" spans="1:9" x14ac:dyDescent="0.15">
      <c r="A79" s="1" t="s">
        <v>159</v>
      </c>
      <c r="B79" s="1" t="s">
        <v>309</v>
      </c>
      <c r="C79" s="1" t="s">
        <v>160</v>
      </c>
      <c r="D79" s="29">
        <v>3260</v>
      </c>
      <c r="E79" s="2">
        <v>2714</v>
      </c>
      <c r="F79" s="45">
        <f t="shared" si="8"/>
        <v>5974</v>
      </c>
      <c r="G79" s="46">
        <f t="shared" si="9"/>
        <v>24</v>
      </c>
      <c r="H79" s="47">
        <f t="shared" si="10"/>
        <v>0.45430197522597926</v>
      </c>
      <c r="I79" s="67">
        <f t="shared" si="11"/>
        <v>20</v>
      </c>
    </row>
    <row r="80" spans="1:9" x14ac:dyDescent="0.15">
      <c r="A80" s="1" t="s">
        <v>161</v>
      </c>
      <c r="B80" s="1" t="s">
        <v>309</v>
      </c>
      <c r="C80" s="1" t="s">
        <v>162</v>
      </c>
      <c r="D80" s="29">
        <v>4759</v>
      </c>
      <c r="E80" s="2">
        <v>2935</v>
      </c>
      <c r="F80" s="45">
        <f t="shared" si="8"/>
        <v>7694</v>
      </c>
      <c r="G80" s="46">
        <f t="shared" si="9"/>
        <v>9</v>
      </c>
      <c r="H80" s="47">
        <f t="shared" si="10"/>
        <v>0.38146607746295813</v>
      </c>
      <c r="I80" s="67">
        <f t="shared" si="11"/>
        <v>43</v>
      </c>
    </row>
    <row r="81" spans="1:9" x14ac:dyDescent="0.15">
      <c r="A81" s="1" t="s">
        <v>163</v>
      </c>
      <c r="B81" s="1" t="s">
        <v>39</v>
      </c>
      <c r="C81" s="1" t="s">
        <v>164</v>
      </c>
      <c r="D81" s="29">
        <v>3919</v>
      </c>
      <c r="E81" s="2">
        <v>2677</v>
      </c>
      <c r="F81" s="45">
        <f t="shared" si="8"/>
        <v>6596</v>
      </c>
      <c r="G81" s="46">
        <f t="shared" si="9"/>
        <v>17</v>
      </c>
      <c r="H81" s="47">
        <f t="shared" si="10"/>
        <v>0.40585203153426319</v>
      </c>
      <c r="I81" s="67">
        <f t="shared" si="11"/>
        <v>36</v>
      </c>
    </row>
    <row r="82" spans="1:9" x14ac:dyDescent="0.15">
      <c r="A82" s="1" t="s">
        <v>165</v>
      </c>
      <c r="B82" s="1" t="s">
        <v>39</v>
      </c>
      <c r="C82" s="1" t="s">
        <v>166</v>
      </c>
      <c r="D82" s="29">
        <v>3762</v>
      </c>
      <c r="E82" s="2">
        <v>2624</v>
      </c>
      <c r="F82" s="45">
        <f t="shared" si="8"/>
        <v>6386</v>
      </c>
      <c r="G82" s="46">
        <f t="shared" si="9"/>
        <v>19</v>
      </c>
      <c r="H82" s="47">
        <f t="shared" si="10"/>
        <v>0.41089884121515818</v>
      </c>
      <c r="I82" s="67">
        <f t="shared" si="11"/>
        <v>33</v>
      </c>
    </row>
    <row r="83" spans="1:9" x14ac:dyDescent="0.15">
      <c r="A83" s="1" t="s">
        <v>167</v>
      </c>
      <c r="B83" s="1" t="s">
        <v>313</v>
      </c>
      <c r="C83" s="1" t="s">
        <v>168</v>
      </c>
      <c r="D83" s="29">
        <v>302</v>
      </c>
      <c r="E83" s="2">
        <v>241</v>
      </c>
      <c r="F83" s="45">
        <f t="shared" si="8"/>
        <v>543</v>
      </c>
      <c r="G83" s="46">
        <f t="shared" si="9"/>
        <v>78</v>
      </c>
      <c r="H83" s="47">
        <f t="shared" si="10"/>
        <v>0.44383057090239408</v>
      </c>
      <c r="I83" s="67">
        <f t="shared" si="11"/>
        <v>21</v>
      </c>
    </row>
    <row r="84" spans="1:9" x14ac:dyDescent="0.15">
      <c r="A84" s="1" t="s">
        <v>169</v>
      </c>
      <c r="B84" s="1" t="s">
        <v>39</v>
      </c>
      <c r="C84" s="1" t="s">
        <v>170</v>
      </c>
      <c r="D84" s="29">
        <v>2552</v>
      </c>
      <c r="E84" s="2">
        <v>2002</v>
      </c>
      <c r="F84" s="45">
        <f t="shared" si="8"/>
        <v>4554</v>
      </c>
      <c r="G84" s="46">
        <f t="shared" si="9"/>
        <v>33</v>
      </c>
      <c r="H84" s="47">
        <f t="shared" si="10"/>
        <v>0.43961352657004832</v>
      </c>
      <c r="I84" s="67">
        <f t="shared" si="11"/>
        <v>22</v>
      </c>
    </row>
    <row r="85" spans="1:9" x14ac:dyDescent="0.15">
      <c r="A85" s="1" t="s">
        <v>171</v>
      </c>
      <c r="B85" s="1" t="s">
        <v>39</v>
      </c>
      <c r="C85" s="1" t="s">
        <v>172</v>
      </c>
      <c r="D85" s="29">
        <v>3397</v>
      </c>
      <c r="E85" s="2">
        <v>2334</v>
      </c>
      <c r="F85" s="45">
        <f t="shared" si="8"/>
        <v>5731</v>
      </c>
      <c r="G85" s="46">
        <f t="shared" si="9"/>
        <v>25</v>
      </c>
      <c r="H85" s="47">
        <f t="shared" si="10"/>
        <v>0.40725876810329786</v>
      </c>
      <c r="I85" s="67">
        <f t="shared" si="11"/>
        <v>35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70">
        <v>2292</v>
      </c>
      <c r="E86" s="52">
        <v>1582</v>
      </c>
      <c r="F86" s="53">
        <f t="shared" si="8"/>
        <v>3874</v>
      </c>
      <c r="G86" s="54">
        <f t="shared" si="9"/>
        <v>43</v>
      </c>
      <c r="H86" s="55">
        <f t="shared" si="10"/>
        <v>0.40836344863190499</v>
      </c>
      <c r="I86" s="71">
        <f t="shared" si="11"/>
        <v>34</v>
      </c>
    </row>
    <row r="87" spans="1:9" x14ac:dyDescent="0.15">
      <c r="A87" s="1" t="s">
        <v>175</v>
      </c>
      <c r="B87" s="1" t="s">
        <v>310</v>
      </c>
      <c r="C87" s="1" t="s">
        <v>176</v>
      </c>
      <c r="D87" s="29">
        <v>2582</v>
      </c>
      <c r="E87" s="2">
        <v>460</v>
      </c>
      <c r="F87" s="45">
        <f t="shared" si="8"/>
        <v>3042</v>
      </c>
      <c r="G87" s="46">
        <f t="shared" si="9"/>
        <v>56</v>
      </c>
      <c r="H87" s="47">
        <f t="shared" si="10"/>
        <v>0.15121630506245892</v>
      </c>
      <c r="I87" s="67">
        <f t="shared" si="11"/>
        <v>78</v>
      </c>
    </row>
    <row r="88" spans="1:9" x14ac:dyDescent="0.15">
      <c r="A88" s="1" t="s">
        <v>177</v>
      </c>
      <c r="B88" s="1" t="s">
        <v>313</v>
      </c>
      <c r="C88" s="1" t="s">
        <v>178</v>
      </c>
      <c r="D88" s="29">
        <v>722</v>
      </c>
      <c r="E88" s="2">
        <v>1228</v>
      </c>
      <c r="F88" s="45">
        <f t="shared" si="8"/>
        <v>1950</v>
      </c>
      <c r="G88" s="46">
        <f t="shared" si="9"/>
        <v>65</v>
      </c>
      <c r="H88" s="47">
        <f t="shared" si="10"/>
        <v>0.62974358974358979</v>
      </c>
      <c r="I88" s="67">
        <f t="shared" si="11"/>
        <v>6</v>
      </c>
    </row>
    <row r="89" spans="1:9" x14ac:dyDescent="0.15">
      <c r="A89" s="1" t="s">
        <v>179</v>
      </c>
      <c r="B89" s="1" t="s">
        <v>309</v>
      </c>
      <c r="C89" s="1" t="s">
        <v>180</v>
      </c>
      <c r="D89" s="29">
        <v>6031</v>
      </c>
      <c r="E89" s="2">
        <v>2707</v>
      </c>
      <c r="F89" s="45">
        <f t="shared" si="8"/>
        <v>8738</v>
      </c>
      <c r="G89" s="46">
        <f t="shared" si="9"/>
        <v>5</v>
      </c>
      <c r="H89" s="47">
        <f t="shared" si="10"/>
        <v>0.30979629205767911</v>
      </c>
      <c r="I89" s="67">
        <f t="shared" si="11"/>
        <v>66</v>
      </c>
    </row>
    <row r="90" spans="1:9" x14ac:dyDescent="0.15">
      <c r="A90" s="1" t="s">
        <v>181</v>
      </c>
      <c r="B90" s="1" t="s">
        <v>39</v>
      </c>
      <c r="C90" s="1" t="s">
        <v>182</v>
      </c>
      <c r="D90" s="29">
        <v>3544</v>
      </c>
      <c r="E90" s="2">
        <v>2554</v>
      </c>
      <c r="F90" s="45">
        <f t="shared" si="8"/>
        <v>6098</v>
      </c>
      <c r="G90" s="46">
        <f t="shared" si="9"/>
        <v>22</v>
      </c>
      <c r="H90" s="47">
        <f t="shared" si="10"/>
        <v>0.41882584453919319</v>
      </c>
      <c r="I90" s="67">
        <f t="shared" si="11"/>
        <v>29</v>
      </c>
    </row>
    <row r="91" spans="1:9" x14ac:dyDescent="0.15">
      <c r="A91" s="1" t="s">
        <v>183</v>
      </c>
      <c r="B91" s="1" t="s">
        <v>39</v>
      </c>
      <c r="C91" s="1" t="s">
        <v>184</v>
      </c>
      <c r="D91" s="29">
        <v>3219</v>
      </c>
      <c r="E91" s="2">
        <v>2091</v>
      </c>
      <c r="F91" s="45">
        <f t="shared" si="8"/>
        <v>5310</v>
      </c>
      <c r="G91" s="46">
        <f t="shared" si="9"/>
        <v>28</v>
      </c>
      <c r="H91" s="47">
        <f t="shared" si="10"/>
        <v>0.39378531073446327</v>
      </c>
      <c r="I91" s="67">
        <f t="shared" si="11"/>
        <v>38</v>
      </c>
    </row>
    <row r="92" spans="1:9" x14ac:dyDescent="0.15">
      <c r="A92" s="1" t="s">
        <v>185</v>
      </c>
      <c r="B92" s="1" t="s">
        <v>39</v>
      </c>
      <c r="C92" s="1" t="s">
        <v>186</v>
      </c>
      <c r="D92" s="29">
        <v>2604</v>
      </c>
      <c r="E92" s="2">
        <v>1950</v>
      </c>
      <c r="F92" s="45">
        <f t="shared" si="8"/>
        <v>4554</v>
      </c>
      <c r="G92" s="46">
        <f t="shared" si="9"/>
        <v>33</v>
      </c>
      <c r="H92" s="47">
        <f t="shared" si="10"/>
        <v>0.42819499341238471</v>
      </c>
      <c r="I92" s="67">
        <f t="shared" si="11"/>
        <v>26</v>
      </c>
    </row>
    <row r="93" spans="1:9" x14ac:dyDescent="0.15">
      <c r="A93" s="1" t="s">
        <v>187</v>
      </c>
      <c r="B93" s="1" t="s">
        <v>39</v>
      </c>
      <c r="C93" s="1" t="s">
        <v>188</v>
      </c>
      <c r="D93" s="29">
        <v>2673</v>
      </c>
      <c r="E93" s="2">
        <v>1555</v>
      </c>
      <c r="F93" s="45">
        <f t="shared" si="8"/>
        <v>4228</v>
      </c>
      <c r="G93" s="46">
        <f t="shared" si="9"/>
        <v>37</v>
      </c>
      <c r="H93" s="47">
        <f t="shared" si="10"/>
        <v>0.36778618732261115</v>
      </c>
      <c r="I93" s="67">
        <f t="shared" si="11"/>
        <v>52</v>
      </c>
    </row>
    <row r="94" spans="1:9" x14ac:dyDescent="0.15">
      <c r="A94" s="1" t="s">
        <v>189</v>
      </c>
      <c r="B94" s="1" t="s">
        <v>39</v>
      </c>
      <c r="C94" s="1" t="s">
        <v>190</v>
      </c>
      <c r="D94" s="29">
        <v>3025</v>
      </c>
      <c r="E94" s="2">
        <v>1829</v>
      </c>
      <c r="F94" s="45">
        <f t="shared" si="8"/>
        <v>4854</v>
      </c>
      <c r="G94" s="46">
        <f t="shared" si="9"/>
        <v>31</v>
      </c>
      <c r="H94" s="47">
        <f t="shared" si="10"/>
        <v>0.37680263700041206</v>
      </c>
      <c r="I94" s="67">
        <f t="shared" si="11"/>
        <v>46</v>
      </c>
    </row>
    <row r="95" spans="1:9" x14ac:dyDescent="0.15">
      <c r="A95" s="1" t="s">
        <v>191</v>
      </c>
      <c r="B95" s="1" t="s">
        <v>39</v>
      </c>
      <c r="C95" s="1" t="s">
        <v>192</v>
      </c>
      <c r="D95" s="29">
        <v>3599</v>
      </c>
      <c r="E95" s="2">
        <v>2571</v>
      </c>
      <c r="F95" s="45">
        <f t="shared" si="8"/>
        <v>6170</v>
      </c>
      <c r="G95" s="46">
        <f t="shared" si="9"/>
        <v>21</v>
      </c>
      <c r="H95" s="47">
        <f t="shared" si="10"/>
        <v>0.41669367909238247</v>
      </c>
      <c r="I95" s="67">
        <f t="shared" si="11"/>
        <v>30</v>
      </c>
    </row>
    <row r="96" spans="1:9" x14ac:dyDescent="0.15">
      <c r="A96" s="1" t="s">
        <v>193</v>
      </c>
      <c r="B96" s="1" t="s">
        <v>310</v>
      </c>
      <c r="C96" s="1" t="s">
        <v>194</v>
      </c>
      <c r="D96" s="29">
        <v>291</v>
      </c>
      <c r="E96" s="2">
        <v>80</v>
      </c>
      <c r="F96" s="45">
        <f t="shared" si="8"/>
        <v>371</v>
      </c>
      <c r="G96" s="46">
        <f t="shared" si="9"/>
        <v>79</v>
      </c>
      <c r="H96" s="47">
        <f t="shared" si="10"/>
        <v>0.215633423180593</v>
      </c>
      <c r="I96" s="67">
        <f t="shared" si="11"/>
        <v>74</v>
      </c>
    </row>
    <row r="97" spans="1:9" ht="14.25" thickBot="1" x14ac:dyDescent="0.2">
      <c r="A97" s="1" t="s">
        <v>195</v>
      </c>
      <c r="B97" s="1" t="s">
        <v>39</v>
      </c>
      <c r="C97" s="1" t="s">
        <v>196</v>
      </c>
      <c r="D97" s="34">
        <v>3793</v>
      </c>
      <c r="E97" s="35">
        <v>2183</v>
      </c>
      <c r="F97" s="72">
        <f t="shared" si="8"/>
        <v>5976</v>
      </c>
      <c r="G97" s="73">
        <f t="shared" si="9"/>
        <v>23</v>
      </c>
      <c r="H97" s="74">
        <f t="shared" si="10"/>
        <v>0.36529451137884872</v>
      </c>
      <c r="I97" s="75">
        <f t="shared" si="11"/>
        <v>53</v>
      </c>
    </row>
    <row r="98" spans="1:9" ht="14.25" thickBot="1" x14ac:dyDescent="0.2">
      <c r="A98" s="26"/>
      <c r="B98" s="26"/>
      <c r="C98" s="26"/>
    </row>
    <row r="99" spans="1:9" ht="14.25" thickBot="1" x14ac:dyDescent="0.2">
      <c r="C99" s="275" t="s">
        <v>517</v>
      </c>
      <c r="D99" s="276">
        <f>SUM(D12:D97)</f>
        <v>220770</v>
      </c>
      <c r="E99" s="276">
        <f t="shared" ref="E99:F99" si="12">SUM(E12:E97)</f>
        <v>131641</v>
      </c>
      <c r="F99" s="277">
        <f t="shared" si="12"/>
        <v>352411</v>
      </c>
    </row>
  </sheetData>
  <autoFilter ref="A11:I11" xr:uid="{00000000-0009-0000-0000-000015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15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BE6D-9884-4B66-9244-48F90CA0F792}">
  <sheetPr>
    <tabColor theme="9"/>
  </sheetPr>
  <dimension ref="A1:Q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6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2.375" style="26" customWidth="1"/>
    <col min="12" max="13" width="9" style="26"/>
  </cols>
  <sheetData>
    <row r="1" spans="1:17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7" ht="24" customHeight="1" x14ac:dyDescent="0.15">
      <c r="A2" s="3" t="s">
        <v>273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7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7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7" ht="27.75" thickBot="1" x14ac:dyDescent="0.2">
      <c r="C5" s="92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  <c r="M5"/>
    </row>
    <row r="6" spans="1:17" x14ac:dyDescent="0.15">
      <c r="C6" s="27" t="s">
        <v>3</v>
      </c>
      <c r="D6" s="56">
        <f>INDEX(D12:D97,MATCH(C6,C12:C97,0),0)</f>
        <v>1736</v>
      </c>
      <c r="E6" s="57">
        <f>INDEX(E12:E97,MATCH(C6,C12:C97,0),0)</f>
        <v>1370</v>
      </c>
      <c r="F6" s="57">
        <f>SUM(D6:E6)</f>
        <v>3106</v>
      </c>
      <c r="G6" s="58">
        <f>_xlfn.RANK.EQ(F6,$F$12:$F$97,0)</f>
        <v>53</v>
      </c>
      <c r="H6" s="59">
        <f>E6/F6</f>
        <v>0.44108177720540886</v>
      </c>
      <c r="I6" s="60">
        <f>_xlfn.RANK.EQ(H6,$H$12:$H$97,0)</f>
        <v>24</v>
      </c>
    </row>
    <row r="7" spans="1:17" x14ac:dyDescent="0.15">
      <c r="C7" s="28" t="s">
        <v>20</v>
      </c>
      <c r="D7" s="94">
        <f>ROUND(SUMIF($B$12:$B$97,"G",D12:D97)/(COUNTIFS(B12:B97,"G",D12:D97,"&lt;&gt;")),1)</f>
        <v>2932.2</v>
      </c>
      <c r="E7" s="95">
        <f>ROUND(SUMIF($B$12:$B$97,"G",E12:E97)/(COUNTIFS(B12:B97,"G",D12:D97,"&lt;&gt;")),1)</f>
        <v>2013.6</v>
      </c>
      <c r="F7" s="95">
        <f>ROUND(SUM(D7:E7),1)</f>
        <v>4945.8</v>
      </c>
      <c r="G7" s="30"/>
      <c r="H7" s="31">
        <f>E7/F7</f>
        <v>0.40713332524566298</v>
      </c>
      <c r="I7" s="32"/>
      <c r="K7"/>
      <c r="N7" s="26"/>
      <c r="O7" s="26"/>
      <c r="P7" s="26"/>
      <c r="Q7" s="26"/>
    </row>
    <row r="8" spans="1:17" ht="14.25" thickBot="1" x14ac:dyDescent="0.2">
      <c r="C8" s="33" t="s">
        <v>21</v>
      </c>
      <c r="D8" s="97">
        <f>ROUND(AVERAGE(D12:D97),1)</f>
        <v>2649.2</v>
      </c>
      <c r="E8" s="98">
        <f>ROUND(AVERAGE(E12:E97),1)</f>
        <v>1617.4</v>
      </c>
      <c r="F8" s="98">
        <f>ROUND(SUM(D8:E8),1)</f>
        <v>4266.6000000000004</v>
      </c>
      <c r="G8" s="36"/>
      <c r="H8" s="37">
        <f>E8/F8</f>
        <v>0.37908404818825292</v>
      </c>
      <c r="I8" s="38"/>
    </row>
    <row r="9" spans="1:17" ht="21" customHeight="1" thickBot="1" x14ac:dyDescent="0.2">
      <c r="D9" s="64"/>
      <c r="N9" s="26"/>
      <c r="O9" s="26"/>
      <c r="P9" s="26"/>
      <c r="Q9" s="26"/>
    </row>
    <row r="10" spans="1:17" ht="21" customHeight="1" x14ac:dyDescent="0.15">
      <c r="D10" s="360" t="str" cm="1">
        <f t="array" aca="1" ref="D10" ca="1">RIGHT(CELL("filename",A1),4)&amp;"年度（基準日：５月１日）"</f>
        <v>2023年度（基準日：５月１日）</v>
      </c>
      <c r="E10" s="361"/>
      <c r="F10" s="361"/>
      <c r="G10" s="361"/>
      <c r="H10" s="361"/>
      <c r="I10" s="362"/>
      <c r="J10"/>
      <c r="K10"/>
      <c r="L10"/>
      <c r="M10"/>
    </row>
    <row r="11" spans="1:17" ht="27" x14ac:dyDescent="0.15">
      <c r="A11" s="107" t="s">
        <v>22</v>
      </c>
      <c r="B11" s="39" t="s">
        <v>23</v>
      </c>
      <c r="C11" s="107" t="s">
        <v>15</v>
      </c>
      <c r="D11" s="65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66" t="s">
        <v>19</v>
      </c>
      <c r="J11"/>
      <c r="K11"/>
      <c r="L11"/>
      <c r="M11"/>
    </row>
    <row r="12" spans="1:17" x14ac:dyDescent="0.15">
      <c r="A12" s="1" t="s">
        <v>24</v>
      </c>
      <c r="B12" s="1" t="s">
        <v>309</v>
      </c>
      <c r="C12" s="1" t="s">
        <v>25</v>
      </c>
      <c r="D12" s="29">
        <v>7504</v>
      </c>
      <c r="E12" s="2">
        <v>2962</v>
      </c>
      <c r="F12" s="45">
        <f t="shared" ref="F12:F42" si="0">SUM(D12:E12)</f>
        <v>10466</v>
      </c>
      <c r="G12" s="46">
        <f t="shared" ref="G12:G42" si="1">_xlfn.RANK.EQ(F12,$F$12:$F$97,0)</f>
        <v>4</v>
      </c>
      <c r="H12" s="47">
        <f t="shared" ref="H12:H42" si="2">E12/F12</f>
        <v>0.28301165679342632</v>
      </c>
      <c r="I12" s="67">
        <f t="shared" ref="I12:I42" si="3">_xlfn.RANK.EQ(H12,$H$12:$H$97,0)</f>
        <v>69</v>
      </c>
      <c r="O12" s="26"/>
    </row>
    <row r="13" spans="1:17" x14ac:dyDescent="0.15">
      <c r="A13" s="1" t="s">
        <v>26</v>
      </c>
      <c r="B13" s="1" t="s">
        <v>313</v>
      </c>
      <c r="C13" s="1" t="s">
        <v>27</v>
      </c>
      <c r="D13" s="29">
        <v>2038</v>
      </c>
      <c r="E13" s="2">
        <v>1945</v>
      </c>
      <c r="F13" s="45">
        <f t="shared" si="0"/>
        <v>3983</v>
      </c>
      <c r="G13" s="46">
        <f t="shared" si="1"/>
        <v>40</v>
      </c>
      <c r="H13" s="47">
        <f t="shared" si="2"/>
        <v>0.48832538287722821</v>
      </c>
      <c r="I13" s="67">
        <f t="shared" si="3"/>
        <v>19</v>
      </c>
    </row>
    <row r="14" spans="1:17" x14ac:dyDescent="0.15">
      <c r="A14" s="1" t="s">
        <v>28</v>
      </c>
      <c r="B14" s="1" t="s">
        <v>310</v>
      </c>
      <c r="C14" s="1" t="s">
        <v>29</v>
      </c>
      <c r="D14" s="29">
        <v>2215</v>
      </c>
      <c r="E14" s="2">
        <v>339</v>
      </c>
      <c r="F14" s="45">
        <f t="shared" si="0"/>
        <v>2554</v>
      </c>
      <c r="G14" s="46">
        <f t="shared" si="1"/>
        <v>59</v>
      </c>
      <c r="H14" s="47">
        <f t="shared" si="2"/>
        <v>0.13273296789350039</v>
      </c>
      <c r="I14" s="67">
        <f t="shared" si="3"/>
        <v>80</v>
      </c>
    </row>
    <row r="15" spans="1:17" x14ac:dyDescent="0.15">
      <c r="A15" s="1" t="s">
        <v>30</v>
      </c>
      <c r="B15" s="1" t="s">
        <v>311</v>
      </c>
      <c r="C15" s="1" t="s">
        <v>31</v>
      </c>
      <c r="D15" s="29">
        <v>817</v>
      </c>
      <c r="E15" s="2">
        <v>564</v>
      </c>
      <c r="F15" s="45">
        <f t="shared" si="0"/>
        <v>1381</v>
      </c>
      <c r="G15" s="46">
        <f t="shared" si="1"/>
        <v>66</v>
      </c>
      <c r="H15" s="47">
        <f t="shared" si="2"/>
        <v>0.40839971035481537</v>
      </c>
      <c r="I15" s="67">
        <f t="shared" si="3"/>
        <v>37</v>
      </c>
      <c r="O15" s="26"/>
    </row>
    <row r="16" spans="1:17" x14ac:dyDescent="0.15">
      <c r="A16" s="1" t="s">
        <v>32</v>
      </c>
      <c r="B16" s="1" t="s">
        <v>310</v>
      </c>
      <c r="C16" s="1" t="s">
        <v>33</v>
      </c>
      <c r="D16" s="29">
        <v>343</v>
      </c>
      <c r="E16" s="2">
        <v>535</v>
      </c>
      <c r="F16" s="45">
        <f t="shared" si="0"/>
        <v>878</v>
      </c>
      <c r="G16" s="46">
        <f t="shared" si="1"/>
        <v>74</v>
      </c>
      <c r="H16" s="47">
        <f t="shared" si="2"/>
        <v>0.60933940774487472</v>
      </c>
      <c r="I16" s="67">
        <f t="shared" si="3"/>
        <v>8</v>
      </c>
      <c r="K16"/>
      <c r="L16"/>
      <c r="M16"/>
    </row>
    <row r="17" spans="1:15" x14ac:dyDescent="0.15">
      <c r="A17" s="1" t="s">
        <v>34</v>
      </c>
      <c r="B17" s="1" t="s">
        <v>310</v>
      </c>
      <c r="C17" s="1" t="s">
        <v>35</v>
      </c>
      <c r="D17" s="29">
        <v>1035</v>
      </c>
      <c r="E17" s="2">
        <v>178</v>
      </c>
      <c r="F17" s="45">
        <f t="shared" si="0"/>
        <v>1213</v>
      </c>
      <c r="G17" s="46">
        <f t="shared" si="1"/>
        <v>70</v>
      </c>
      <c r="H17" s="47">
        <f t="shared" si="2"/>
        <v>0.14674361088211046</v>
      </c>
      <c r="I17" s="67">
        <f t="shared" si="3"/>
        <v>78</v>
      </c>
      <c r="K17"/>
      <c r="L17"/>
      <c r="M17"/>
    </row>
    <row r="18" spans="1:15" x14ac:dyDescent="0.15">
      <c r="A18" s="1" t="s">
        <v>36</v>
      </c>
      <c r="B18" s="1" t="s">
        <v>312</v>
      </c>
      <c r="C18" s="1" t="s">
        <v>37</v>
      </c>
      <c r="D18" s="29">
        <v>621</v>
      </c>
      <c r="E18" s="2">
        <v>611</v>
      </c>
      <c r="F18" s="45">
        <f t="shared" si="0"/>
        <v>1232</v>
      </c>
      <c r="G18" s="46">
        <f t="shared" si="1"/>
        <v>68</v>
      </c>
      <c r="H18" s="47">
        <f t="shared" si="2"/>
        <v>0.49594155844155846</v>
      </c>
      <c r="I18" s="67">
        <f t="shared" si="3"/>
        <v>18</v>
      </c>
      <c r="K18"/>
      <c r="L18"/>
      <c r="M18"/>
      <c r="O18" s="26"/>
    </row>
    <row r="19" spans="1:15" x14ac:dyDescent="0.15">
      <c r="A19" s="1" t="s">
        <v>38</v>
      </c>
      <c r="B19" s="1" t="s">
        <v>39</v>
      </c>
      <c r="C19" s="1" t="s">
        <v>40</v>
      </c>
      <c r="D19" s="29">
        <v>2502</v>
      </c>
      <c r="E19" s="2">
        <v>1797</v>
      </c>
      <c r="F19" s="45">
        <f t="shared" si="0"/>
        <v>4299</v>
      </c>
      <c r="G19" s="46">
        <f t="shared" si="1"/>
        <v>35</v>
      </c>
      <c r="H19" s="47">
        <f t="shared" si="2"/>
        <v>0.41800418702023728</v>
      </c>
      <c r="I19" s="67">
        <f t="shared" si="3"/>
        <v>33</v>
      </c>
      <c r="K19"/>
      <c r="L19"/>
      <c r="M19"/>
    </row>
    <row r="20" spans="1:15" x14ac:dyDescent="0.15">
      <c r="A20" s="1" t="s">
        <v>41</v>
      </c>
      <c r="B20" s="1" t="s">
        <v>315</v>
      </c>
      <c r="C20" s="1" t="s">
        <v>42</v>
      </c>
      <c r="D20" s="29">
        <v>1446</v>
      </c>
      <c r="E20" s="2">
        <v>1068</v>
      </c>
      <c r="F20" s="45">
        <f t="shared" si="0"/>
        <v>2514</v>
      </c>
      <c r="G20" s="46">
        <f t="shared" si="1"/>
        <v>60</v>
      </c>
      <c r="H20" s="47">
        <f t="shared" si="2"/>
        <v>0.42482100238663484</v>
      </c>
      <c r="I20" s="67">
        <f t="shared" si="3"/>
        <v>29</v>
      </c>
      <c r="K20"/>
      <c r="L20"/>
      <c r="M20"/>
    </row>
    <row r="21" spans="1:15" x14ac:dyDescent="0.15">
      <c r="A21" s="1" t="s">
        <v>43</v>
      </c>
      <c r="B21" s="1" t="s">
        <v>309</v>
      </c>
      <c r="C21" s="1" t="s">
        <v>44</v>
      </c>
      <c r="D21" s="29">
        <v>5291</v>
      </c>
      <c r="E21" s="2">
        <v>2226</v>
      </c>
      <c r="F21" s="45">
        <f t="shared" si="0"/>
        <v>7517</v>
      </c>
      <c r="G21" s="46">
        <f t="shared" si="1"/>
        <v>13</v>
      </c>
      <c r="H21" s="47">
        <f t="shared" si="2"/>
        <v>0.29612877477717175</v>
      </c>
      <c r="I21" s="67">
        <f t="shared" si="3"/>
        <v>66</v>
      </c>
      <c r="K21"/>
      <c r="L21"/>
      <c r="M21"/>
      <c r="O21" s="26"/>
    </row>
    <row r="22" spans="1:15" x14ac:dyDescent="0.15">
      <c r="A22" s="1" t="s">
        <v>45</v>
      </c>
      <c r="B22" s="1" t="s">
        <v>313</v>
      </c>
      <c r="C22" s="1" t="s">
        <v>46</v>
      </c>
      <c r="D22" s="29">
        <v>415</v>
      </c>
      <c r="E22" s="2">
        <v>655</v>
      </c>
      <c r="F22" s="45">
        <f t="shared" si="0"/>
        <v>1070</v>
      </c>
      <c r="G22" s="46">
        <f t="shared" si="1"/>
        <v>71</v>
      </c>
      <c r="H22" s="47">
        <f t="shared" si="2"/>
        <v>0.61214953271028039</v>
      </c>
      <c r="I22" s="67">
        <f t="shared" si="3"/>
        <v>7</v>
      </c>
      <c r="K22"/>
      <c r="L22"/>
      <c r="M22"/>
    </row>
    <row r="23" spans="1:15" x14ac:dyDescent="0.15">
      <c r="A23" s="1" t="s">
        <v>47</v>
      </c>
      <c r="B23" s="1" t="s">
        <v>39</v>
      </c>
      <c r="C23" s="1" t="s">
        <v>48</v>
      </c>
      <c r="D23" s="29">
        <v>2503</v>
      </c>
      <c r="E23" s="2">
        <v>1372</v>
      </c>
      <c r="F23" s="45">
        <f t="shared" si="0"/>
        <v>3875</v>
      </c>
      <c r="G23" s="46">
        <f t="shared" si="1"/>
        <v>44</v>
      </c>
      <c r="H23" s="47">
        <f t="shared" si="2"/>
        <v>0.35406451612903228</v>
      </c>
      <c r="I23" s="67">
        <f t="shared" si="3"/>
        <v>56</v>
      </c>
      <c r="K23"/>
      <c r="L23"/>
      <c r="M23"/>
    </row>
    <row r="24" spans="1:15" x14ac:dyDescent="0.15">
      <c r="A24" s="1" t="s">
        <v>49</v>
      </c>
      <c r="B24" s="1" t="s">
        <v>39</v>
      </c>
      <c r="C24" s="1" t="s">
        <v>50</v>
      </c>
      <c r="D24" s="29">
        <v>3273</v>
      </c>
      <c r="E24" s="2">
        <v>2235</v>
      </c>
      <c r="F24" s="45">
        <f t="shared" si="0"/>
        <v>5508</v>
      </c>
      <c r="G24" s="46">
        <f t="shared" si="1"/>
        <v>24</v>
      </c>
      <c r="H24" s="47">
        <f t="shared" si="2"/>
        <v>0.40577342047930282</v>
      </c>
      <c r="I24" s="67">
        <f t="shared" si="3"/>
        <v>41</v>
      </c>
      <c r="K24"/>
      <c r="L24"/>
      <c r="M24"/>
      <c r="O24" s="26"/>
    </row>
    <row r="25" spans="1:15" x14ac:dyDescent="0.15">
      <c r="A25" s="1" t="s">
        <v>51</v>
      </c>
      <c r="B25" s="1" t="s">
        <v>311</v>
      </c>
      <c r="C25" s="1" t="s">
        <v>52</v>
      </c>
      <c r="D25" s="29">
        <v>2191</v>
      </c>
      <c r="E25" s="2">
        <v>1420</v>
      </c>
      <c r="F25" s="45">
        <f t="shared" si="0"/>
        <v>3611</v>
      </c>
      <c r="G25" s="46">
        <f t="shared" si="1"/>
        <v>48</v>
      </c>
      <c r="H25" s="47">
        <f t="shared" si="2"/>
        <v>0.39324286901135419</v>
      </c>
      <c r="I25" s="67">
        <f t="shared" si="3"/>
        <v>46</v>
      </c>
      <c r="K25"/>
      <c r="L25"/>
      <c r="M25"/>
    </row>
    <row r="26" spans="1:15" x14ac:dyDescent="0.15">
      <c r="A26" s="1" t="s">
        <v>53</v>
      </c>
      <c r="B26" s="1" t="s">
        <v>315</v>
      </c>
      <c r="C26" s="1" t="s">
        <v>54</v>
      </c>
      <c r="D26" s="29">
        <v>3514</v>
      </c>
      <c r="E26" s="2">
        <v>2474</v>
      </c>
      <c r="F26" s="45">
        <f t="shared" si="0"/>
        <v>5988</v>
      </c>
      <c r="G26" s="46">
        <f t="shared" si="1"/>
        <v>20</v>
      </c>
      <c r="H26" s="47">
        <f t="shared" si="2"/>
        <v>0.41315965263861054</v>
      </c>
      <c r="I26" s="67">
        <f t="shared" si="3"/>
        <v>36</v>
      </c>
      <c r="K26"/>
      <c r="L26"/>
      <c r="M26"/>
    </row>
    <row r="27" spans="1:15" x14ac:dyDescent="0.15">
      <c r="A27" s="1" t="s">
        <v>55</v>
      </c>
      <c r="B27" s="1" t="s">
        <v>309</v>
      </c>
      <c r="C27" s="1" t="s">
        <v>56</v>
      </c>
      <c r="D27" s="29">
        <v>4685</v>
      </c>
      <c r="E27" s="2">
        <v>2835</v>
      </c>
      <c r="F27" s="45">
        <f t="shared" si="0"/>
        <v>7520</v>
      </c>
      <c r="G27" s="46">
        <f t="shared" si="1"/>
        <v>12</v>
      </c>
      <c r="H27" s="47">
        <f t="shared" si="2"/>
        <v>0.37699468085106386</v>
      </c>
      <c r="I27" s="67">
        <f t="shared" si="3"/>
        <v>49</v>
      </c>
      <c r="K27"/>
      <c r="L27"/>
      <c r="M27"/>
      <c r="O27" s="26"/>
    </row>
    <row r="28" spans="1:15" x14ac:dyDescent="0.15">
      <c r="A28" s="1" t="s">
        <v>57</v>
      </c>
      <c r="B28" s="1" t="s">
        <v>311</v>
      </c>
      <c r="C28" s="1" t="s">
        <v>58</v>
      </c>
      <c r="D28" s="29">
        <v>73</v>
      </c>
      <c r="E28" s="2">
        <v>29</v>
      </c>
      <c r="F28" s="45">
        <f t="shared" si="0"/>
        <v>102</v>
      </c>
      <c r="G28" s="46">
        <f t="shared" si="1"/>
        <v>82</v>
      </c>
      <c r="H28" s="47">
        <f t="shared" si="2"/>
        <v>0.28431372549019607</v>
      </c>
      <c r="I28" s="67">
        <f t="shared" si="3"/>
        <v>68</v>
      </c>
      <c r="K28"/>
      <c r="L28"/>
      <c r="M28"/>
    </row>
    <row r="29" spans="1:15" x14ac:dyDescent="0.15">
      <c r="A29" s="1" t="s">
        <v>59</v>
      </c>
      <c r="B29" s="1" t="s">
        <v>315</v>
      </c>
      <c r="C29" s="1" t="s">
        <v>60</v>
      </c>
      <c r="D29" s="29">
        <v>1541</v>
      </c>
      <c r="E29" s="2">
        <v>1044</v>
      </c>
      <c r="F29" s="45">
        <f t="shared" si="0"/>
        <v>2585</v>
      </c>
      <c r="G29" s="46">
        <f t="shared" si="1"/>
        <v>58</v>
      </c>
      <c r="H29" s="47">
        <f t="shared" si="2"/>
        <v>0.40386847195357833</v>
      </c>
      <c r="I29" s="67">
        <f t="shared" si="3"/>
        <v>42</v>
      </c>
      <c r="K29"/>
      <c r="L29"/>
      <c r="M29"/>
    </row>
    <row r="30" spans="1:15" x14ac:dyDescent="0.15">
      <c r="A30" s="1" t="s">
        <v>61</v>
      </c>
      <c r="B30" s="1" t="s">
        <v>39</v>
      </c>
      <c r="C30" s="1" t="s">
        <v>62</v>
      </c>
      <c r="D30" s="29">
        <v>2214</v>
      </c>
      <c r="E30" s="2">
        <v>1638</v>
      </c>
      <c r="F30" s="45">
        <f t="shared" si="0"/>
        <v>3852</v>
      </c>
      <c r="G30" s="46">
        <f t="shared" si="1"/>
        <v>45</v>
      </c>
      <c r="H30" s="47">
        <f t="shared" si="2"/>
        <v>0.42523364485981308</v>
      </c>
      <c r="I30" s="67">
        <f t="shared" si="3"/>
        <v>27</v>
      </c>
      <c r="K30"/>
      <c r="L30"/>
      <c r="M30"/>
      <c r="O30" s="26"/>
    </row>
    <row r="31" spans="1:15" x14ac:dyDescent="0.15">
      <c r="A31" s="1" t="s">
        <v>63</v>
      </c>
      <c r="B31" s="1" t="s">
        <v>315</v>
      </c>
      <c r="C31" s="1" t="s">
        <v>64</v>
      </c>
      <c r="D31" s="29">
        <v>4770</v>
      </c>
      <c r="E31" s="2">
        <v>2161</v>
      </c>
      <c r="F31" s="45">
        <f t="shared" si="0"/>
        <v>6931</v>
      </c>
      <c r="G31" s="46">
        <f t="shared" si="1"/>
        <v>16</v>
      </c>
      <c r="H31" s="47">
        <f t="shared" si="2"/>
        <v>0.31178762083393452</v>
      </c>
      <c r="I31" s="67">
        <f t="shared" si="3"/>
        <v>64</v>
      </c>
      <c r="K31"/>
      <c r="L31"/>
      <c r="M31"/>
    </row>
    <row r="32" spans="1:15" x14ac:dyDescent="0.15">
      <c r="A32" s="1" t="s">
        <v>65</v>
      </c>
      <c r="B32" s="1" t="s">
        <v>309</v>
      </c>
      <c r="C32" s="1" t="s">
        <v>66</v>
      </c>
      <c r="D32" s="29">
        <v>7139</v>
      </c>
      <c r="E32" s="2">
        <v>4084</v>
      </c>
      <c r="F32" s="45">
        <f t="shared" si="0"/>
        <v>11223</v>
      </c>
      <c r="G32" s="46">
        <f t="shared" si="1"/>
        <v>1</v>
      </c>
      <c r="H32" s="47">
        <f t="shared" si="2"/>
        <v>0.36389557159404795</v>
      </c>
      <c r="I32" s="67">
        <f t="shared" si="3"/>
        <v>54</v>
      </c>
      <c r="K32"/>
      <c r="L32"/>
      <c r="M32"/>
    </row>
    <row r="33" spans="1:15" x14ac:dyDescent="0.15">
      <c r="A33" s="1" t="s">
        <v>67</v>
      </c>
      <c r="B33" s="1" t="s">
        <v>309</v>
      </c>
      <c r="C33" s="1" t="s">
        <v>68</v>
      </c>
      <c r="D33" s="29">
        <v>7450</v>
      </c>
      <c r="E33" s="2">
        <v>2308</v>
      </c>
      <c r="F33" s="45">
        <f t="shared" si="0"/>
        <v>9758</v>
      </c>
      <c r="G33" s="46">
        <f t="shared" si="1"/>
        <v>5</v>
      </c>
      <c r="H33" s="47">
        <f t="shared" si="2"/>
        <v>0.23652387784382045</v>
      </c>
      <c r="I33" s="67">
        <f t="shared" si="3"/>
        <v>73</v>
      </c>
      <c r="K33"/>
      <c r="L33"/>
      <c r="M33"/>
      <c r="O33" s="26"/>
    </row>
    <row r="34" spans="1:15" x14ac:dyDescent="0.15">
      <c r="A34" s="1" t="s">
        <v>69</v>
      </c>
      <c r="B34" s="1" t="s">
        <v>312</v>
      </c>
      <c r="C34" s="1" t="s">
        <v>70</v>
      </c>
      <c r="D34" s="29">
        <v>576</v>
      </c>
      <c r="E34" s="2">
        <v>671</v>
      </c>
      <c r="F34" s="45">
        <f t="shared" si="0"/>
        <v>1247</v>
      </c>
      <c r="G34" s="46">
        <f t="shared" si="1"/>
        <v>67</v>
      </c>
      <c r="H34" s="47">
        <f t="shared" si="2"/>
        <v>0.53809141940657579</v>
      </c>
      <c r="I34" s="67">
        <f t="shared" si="3"/>
        <v>17</v>
      </c>
      <c r="K34"/>
      <c r="L34"/>
      <c r="M34"/>
    </row>
    <row r="35" spans="1:15" x14ac:dyDescent="0.15">
      <c r="A35" s="1" t="s">
        <v>71</v>
      </c>
      <c r="B35" s="1" t="s">
        <v>311</v>
      </c>
      <c r="C35" s="1" t="s">
        <v>72</v>
      </c>
      <c r="D35" s="29">
        <v>787</v>
      </c>
      <c r="E35" s="2">
        <v>1498</v>
      </c>
      <c r="F35" s="45">
        <f t="shared" si="0"/>
        <v>2285</v>
      </c>
      <c r="G35" s="46">
        <f t="shared" si="1"/>
        <v>61</v>
      </c>
      <c r="H35" s="47">
        <f t="shared" si="2"/>
        <v>0.65557986870897156</v>
      </c>
      <c r="I35" s="67">
        <f t="shared" si="3"/>
        <v>4</v>
      </c>
      <c r="K35"/>
      <c r="L35"/>
      <c r="M35"/>
    </row>
    <row r="36" spans="1:15" x14ac:dyDescent="0.15">
      <c r="A36" s="1" t="s">
        <v>73</v>
      </c>
      <c r="B36" s="1" t="s">
        <v>311</v>
      </c>
      <c r="C36" s="1" t="s">
        <v>74</v>
      </c>
      <c r="D36" s="29">
        <v>1232</v>
      </c>
      <c r="E36" s="2">
        <v>2458</v>
      </c>
      <c r="F36" s="45">
        <f t="shared" si="0"/>
        <v>3690</v>
      </c>
      <c r="G36" s="46">
        <f t="shared" si="1"/>
        <v>47</v>
      </c>
      <c r="H36" s="47">
        <f t="shared" si="2"/>
        <v>0.66612466124661251</v>
      </c>
      <c r="I36" s="67">
        <f t="shared" si="3"/>
        <v>3</v>
      </c>
      <c r="K36"/>
      <c r="L36"/>
      <c r="M36"/>
      <c r="O36" s="26"/>
    </row>
    <row r="37" spans="1:15" x14ac:dyDescent="0.15">
      <c r="A37" s="1" t="s">
        <v>75</v>
      </c>
      <c r="B37" s="1" t="s">
        <v>310</v>
      </c>
      <c r="C37" s="1" t="s">
        <v>76</v>
      </c>
      <c r="D37" s="29">
        <v>4027</v>
      </c>
      <c r="E37" s="2">
        <v>820</v>
      </c>
      <c r="F37" s="45">
        <f t="shared" si="0"/>
        <v>4847</v>
      </c>
      <c r="G37" s="46">
        <f t="shared" si="1"/>
        <v>30</v>
      </c>
      <c r="H37" s="47">
        <f t="shared" si="2"/>
        <v>0.16917681039818444</v>
      </c>
      <c r="I37" s="67">
        <f t="shared" si="3"/>
        <v>76</v>
      </c>
      <c r="K37"/>
      <c r="L37"/>
      <c r="M37"/>
    </row>
    <row r="38" spans="1:15" x14ac:dyDescent="0.15">
      <c r="A38" s="1" t="s">
        <v>77</v>
      </c>
      <c r="B38" s="1" t="s">
        <v>315</v>
      </c>
      <c r="C38" s="1" t="s">
        <v>78</v>
      </c>
      <c r="D38" s="29">
        <v>0</v>
      </c>
      <c r="E38" s="2">
        <v>1909</v>
      </c>
      <c r="F38" s="45">
        <f t="shared" si="0"/>
        <v>1909</v>
      </c>
      <c r="G38" s="46">
        <f t="shared" si="1"/>
        <v>65</v>
      </c>
      <c r="H38" s="47">
        <f t="shared" si="2"/>
        <v>1</v>
      </c>
      <c r="I38" s="67">
        <f t="shared" si="3"/>
        <v>1</v>
      </c>
      <c r="K38"/>
      <c r="L38"/>
      <c r="M38"/>
    </row>
    <row r="39" spans="1:15" x14ac:dyDescent="0.15">
      <c r="A39" s="1" t="s">
        <v>79</v>
      </c>
      <c r="B39" s="1" t="s">
        <v>313</v>
      </c>
      <c r="C39" s="1" t="s">
        <v>80</v>
      </c>
      <c r="D39" s="29">
        <v>1281</v>
      </c>
      <c r="E39" s="2">
        <v>1707</v>
      </c>
      <c r="F39" s="45">
        <f t="shared" si="0"/>
        <v>2988</v>
      </c>
      <c r="G39" s="46">
        <f t="shared" si="1"/>
        <v>55</v>
      </c>
      <c r="H39" s="47">
        <f t="shared" si="2"/>
        <v>0.57128514056224899</v>
      </c>
      <c r="I39" s="67">
        <f t="shared" si="3"/>
        <v>14</v>
      </c>
      <c r="K39"/>
      <c r="L39"/>
      <c r="M39"/>
      <c r="O39" s="26"/>
    </row>
    <row r="40" spans="1:15" x14ac:dyDescent="0.15">
      <c r="A40" s="1" t="s">
        <v>81</v>
      </c>
      <c r="B40" s="1" t="s">
        <v>310</v>
      </c>
      <c r="C40" s="1" t="s">
        <v>82</v>
      </c>
      <c r="D40" s="29">
        <v>2521</v>
      </c>
      <c r="E40" s="2">
        <v>1670</v>
      </c>
      <c r="F40" s="45">
        <f t="shared" si="0"/>
        <v>4191</v>
      </c>
      <c r="G40" s="46">
        <f t="shared" si="1"/>
        <v>36</v>
      </c>
      <c r="H40" s="47">
        <f t="shared" si="2"/>
        <v>0.39847291815795755</v>
      </c>
      <c r="I40" s="67">
        <f t="shared" si="3"/>
        <v>43</v>
      </c>
      <c r="K40"/>
      <c r="L40"/>
      <c r="M40"/>
    </row>
    <row r="41" spans="1:15" x14ac:dyDescent="0.15">
      <c r="A41" s="1" t="s">
        <v>83</v>
      </c>
      <c r="B41" s="1" t="s">
        <v>310</v>
      </c>
      <c r="C41" s="1" t="s">
        <v>84</v>
      </c>
      <c r="D41" s="29">
        <v>2998</v>
      </c>
      <c r="E41" s="2">
        <v>510</v>
      </c>
      <c r="F41" s="45">
        <f t="shared" si="0"/>
        <v>3508</v>
      </c>
      <c r="G41" s="46">
        <f t="shared" si="1"/>
        <v>49</v>
      </c>
      <c r="H41" s="47">
        <f t="shared" si="2"/>
        <v>0.14538198403648803</v>
      </c>
      <c r="I41" s="67">
        <f t="shared" si="3"/>
        <v>79</v>
      </c>
      <c r="K41"/>
      <c r="L41"/>
      <c r="M41"/>
    </row>
    <row r="42" spans="1:15" x14ac:dyDescent="0.15">
      <c r="A42" s="1" t="s">
        <v>85</v>
      </c>
      <c r="B42" s="1" t="s">
        <v>311</v>
      </c>
      <c r="C42" s="1" t="s">
        <v>86</v>
      </c>
      <c r="D42" s="29">
        <v>3420</v>
      </c>
      <c r="E42" s="2">
        <v>1196</v>
      </c>
      <c r="F42" s="45">
        <f t="shared" si="0"/>
        <v>4616</v>
      </c>
      <c r="G42" s="46">
        <f t="shared" si="1"/>
        <v>32</v>
      </c>
      <c r="H42" s="47">
        <f t="shared" si="2"/>
        <v>0.25909878682842286</v>
      </c>
      <c r="I42" s="67">
        <f t="shared" si="3"/>
        <v>71</v>
      </c>
      <c r="K42"/>
      <c r="L42"/>
      <c r="M42"/>
      <c r="O42" s="26"/>
    </row>
    <row r="43" spans="1:15" x14ac:dyDescent="0.15">
      <c r="A43" s="77" t="s">
        <v>87</v>
      </c>
      <c r="B43" s="77" t="s">
        <v>314</v>
      </c>
      <c r="C43" s="77" t="s">
        <v>88</v>
      </c>
      <c r="D43" s="68"/>
      <c r="E43" s="48"/>
      <c r="F43" s="49"/>
      <c r="G43" s="50"/>
      <c r="H43" s="51"/>
      <c r="I43" s="69"/>
      <c r="K43"/>
      <c r="L43"/>
      <c r="M43"/>
    </row>
    <row r="44" spans="1:15" x14ac:dyDescent="0.15">
      <c r="A44" s="1" t="s">
        <v>89</v>
      </c>
      <c r="B44" s="87" t="s">
        <v>310</v>
      </c>
      <c r="C44" s="1" t="s">
        <v>90</v>
      </c>
      <c r="D44" s="29">
        <v>1288</v>
      </c>
      <c r="E44" s="2">
        <v>702</v>
      </c>
      <c r="F44" s="45">
        <f>SUM(D44:E44)</f>
        <v>1990</v>
      </c>
      <c r="G44" s="46">
        <f>_xlfn.RANK.EQ(F44,$F$12:$F$97,0)</f>
        <v>64</v>
      </c>
      <c r="H44" s="47">
        <f>E44/F44</f>
        <v>0.35276381909547738</v>
      </c>
      <c r="I44" s="67">
        <f>_xlfn.RANK.EQ(H44,$H$12:$H$97,0)</f>
        <v>57</v>
      </c>
      <c r="K44"/>
      <c r="L44"/>
      <c r="M44"/>
    </row>
    <row r="45" spans="1:15" x14ac:dyDescent="0.15">
      <c r="A45" s="1" t="s">
        <v>91</v>
      </c>
      <c r="B45" s="1" t="s">
        <v>315</v>
      </c>
      <c r="C45" s="1" t="s">
        <v>92</v>
      </c>
      <c r="D45" s="29">
        <v>7876</v>
      </c>
      <c r="E45" s="2">
        <v>2837</v>
      </c>
      <c r="F45" s="45">
        <f>SUM(D45:E45)</f>
        <v>10713</v>
      </c>
      <c r="G45" s="46">
        <f>_xlfn.RANK.EQ(F45,$F$12:$F$97,0)</f>
        <v>3</v>
      </c>
      <c r="H45" s="47">
        <f>E45/F45</f>
        <v>0.26481844488005229</v>
      </c>
      <c r="I45" s="67">
        <f>_xlfn.RANK.EQ(H45,$H$12:$H$97,0)</f>
        <v>70</v>
      </c>
      <c r="K45"/>
      <c r="L45"/>
      <c r="M45"/>
      <c r="O45" s="26"/>
    </row>
    <row r="46" spans="1:15" x14ac:dyDescent="0.15">
      <c r="A46" s="77" t="s">
        <v>93</v>
      </c>
      <c r="B46" s="77" t="s">
        <v>314</v>
      </c>
      <c r="C46" s="77" t="s">
        <v>94</v>
      </c>
      <c r="D46" s="68"/>
      <c r="E46" s="48"/>
      <c r="F46" s="49"/>
      <c r="G46" s="50"/>
      <c r="H46" s="51"/>
      <c r="I46" s="69"/>
      <c r="K46"/>
      <c r="L46"/>
      <c r="M46"/>
    </row>
    <row r="47" spans="1:15" x14ac:dyDescent="0.15">
      <c r="A47" s="1" t="s">
        <v>95</v>
      </c>
      <c r="B47" s="1" t="s">
        <v>309</v>
      </c>
      <c r="C47" s="1" t="s">
        <v>96</v>
      </c>
      <c r="D47" s="29">
        <v>3896</v>
      </c>
      <c r="E47" s="2">
        <v>2670</v>
      </c>
      <c r="F47" s="45">
        <f>SUM(D47:E47)</f>
        <v>6566</v>
      </c>
      <c r="G47" s="46">
        <f>_xlfn.RANK.EQ(F47,$F$12:$F$97,0)</f>
        <v>17</v>
      </c>
      <c r="H47" s="47">
        <f>E47/F47</f>
        <v>0.40664026804751752</v>
      </c>
      <c r="I47" s="67">
        <f>_xlfn.RANK.EQ(H47,$H$12:$H$97,0)</f>
        <v>39</v>
      </c>
      <c r="K47"/>
      <c r="L47"/>
      <c r="M47"/>
    </row>
    <row r="48" spans="1:15" x14ac:dyDescent="0.15">
      <c r="A48" s="1" t="s">
        <v>97</v>
      </c>
      <c r="B48" s="1" t="s">
        <v>310</v>
      </c>
      <c r="C48" s="1" t="s">
        <v>98</v>
      </c>
      <c r="D48" s="29">
        <v>130</v>
      </c>
      <c r="E48" s="2">
        <v>13</v>
      </c>
      <c r="F48" s="45">
        <f>SUM(D48:E48)</f>
        <v>143</v>
      </c>
      <c r="G48" s="46">
        <f>_xlfn.RANK.EQ(F48,$F$12:$F$97,0)</f>
        <v>81</v>
      </c>
      <c r="H48" s="47">
        <f>E48/F48</f>
        <v>9.0909090909090912E-2</v>
      </c>
      <c r="I48" s="67">
        <f>_xlfn.RANK.EQ(H48,$H$12:$H$97,0)</f>
        <v>82</v>
      </c>
      <c r="K48"/>
      <c r="L48"/>
      <c r="M48"/>
      <c r="O48" s="26"/>
    </row>
    <row r="49" spans="1:15" x14ac:dyDescent="0.15">
      <c r="A49" s="1" t="s">
        <v>99</v>
      </c>
      <c r="B49" s="1" t="s">
        <v>313</v>
      </c>
      <c r="C49" s="1" t="s">
        <v>100</v>
      </c>
      <c r="D49" s="29">
        <v>322</v>
      </c>
      <c r="E49" s="2">
        <v>448</v>
      </c>
      <c r="F49" s="45">
        <f>SUM(D49:E49)</f>
        <v>770</v>
      </c>
      <c r="G49" s="46">
        <f>_xlfn.RANK.EQ(F49,$F$12:$F$97,0)</f>
        <v>75</v>
      </c>
      <c r="H49" s="47">
        <f>E49/F49</f>
        <v>0.58181818181818179</v>
      </c>
      <c r="I49" s="67">
        <f>_xlfn.RANK.EQ(H49,$H$12:$H$97,0)</f>
        <v>12</v>
      </c>
      <c r="K49"/>
      <c r="L49"/>
      <c r="M49"/>
    </row>
    <row r="50" spans="1:15" x14ac:dyDescent="0.15">
      <c r="A50" s="1" t="s">
        <v>101</v>
      </c>
      <c r="B50" s="1" t="s">
        <v>39</v>
      </c>
      <c r="C50" s="1" t="s">
        <v>102</v>
      </c>
      <c r="D50" s="29">
        <v>4451</v>
      </c>
      <c r="E50" s="2">
        <v>2932</v>
      </c>
      <c r="F50" s="45">
        <f>SUM(D50:E50)</f>
        <v>7383</v>
      </c>
      <c r="G50" s="46">
        <f>_xlfn.RANK.EQ(F50,$F$12:$F$97,0)</f>
        <v>15</v>
      </c>
      <c r="H50" s="47">
        <f>E50/F50</f>
        <v>0.39712853853447111</v>
      </c>
      <c r="I50" s="67">
        <f>_xlfn.RANK.EQ(H50,$H$12:$H$97,0)</f>
        <v>44</v>
      </c>
      <c r="K50"/>
      <c r="L50"/>
      <c r="M50"/>
    </row>
    <row r="51" spans="1:15" x14ac:dyDescent="0.15">
      <c r="A51" s="1" t="s">
        <v>103</v>
      </c>
      <c r="B51" s="1" t="s">
        <v>39</v>
      </c>
      <c r="C51" s="1" t="s">
        <v>104</v>
      </c>
      <c r="D51" s="29">
        <v>2444</v>
      </c>
      <c r="E51" s="2">
        <v>1591</v>
      </c>
      <c r="F51" s="45">
        <f>SUM(D51:E51)</f>
        <v>4035</v>
      </c>
      <c r="G51" s="46">
        <f>_xlfn.RANK.EQ(F51,$F$12:$F$97,0)</f>
        <v>37</v>
      </c>
      <c r="H51" s="47">
        <f>E51/F51</f>
        <v>0.3942998760842627</v>
      </c>
      <c r="I51" s="67">
        <f>_xlfn.RANK.EQ(H51,$H$12:$H$97,0)</f>
        <v>45</v>
      </c>
      <c r="K51"/>
      <c r="L51"/>
      <c r="M51"/>
      <c r="O51" s="26"/>
    </row>
    <row r="52" spans="1:15" x14ac:dyDescent="0.15">
      <c r="A52" s="77" t="s">
        <v>105</v>
      </c>
      <c r="B52" s="77" t="s">
        <v>314</v>
      </c>
      <c r="C52" s="77" t="s">
        <v>106</v>
      </c>
      <c r="D52" s="68"/>
      <c r="E52" s="48"/>
      <c r="F52" s="49"/>
      <c r="G52" s="50"/>
      <c r="H52" s="51"/>
      <c r="I52" s="69"/>
      <c r="K52"/>
      <c r="L52"/>
      <c r="M52"/>
    </row>
    <row r="53" spans="1:15" x14ac:dyDescent="0.15">
      <c r="A53" s="1" t="s">
        <v>107</v>
      </c>
      <c r="B53" s="1" t="s">
        <v>39</v>
      </c>
      <c r="C53" s="1" t="s">
        <v>108</v>
      </c>
      <c r="D53" s="29">
        <v>1662</v>
      </c>
      <c r="E53" s="2">
        <v>933</v>
      </c>
      <c r="F53" s="45">
        <f t="shared" ref="F53:F74" si="4">SUM(D53:E53)</f>
        <v>2595</v>
      </c>
      <c r="G53" s="46">
        <f t="shared" ref="G53:G74" si="5">_xlfn.RANK.EQ(F53,$F$12:$F$97,0)</f>
        <v>57</v>
      </c>
      <c r="H53" s="47">
        <f t="shared" ref="H53:H74" si="6">E53/F53</f>
        <v>0.35953757225433525</v>
      </c>
      <c r="I53" s="67">
        <f t="shared" ref="I53:I74" si="7">_xlfn.RANK.EQ(H53,$H$12:$H$97,0)</f>
        <v>55</v>
      </c>
      <c r="K53"/>
      <c r="L53"/>
      <c r="M53"/>
    </row>
    <row r="54" spans="1:15" x14ac:dyDescent="0.15">
      <c r="A54" s="1" t="s">
        <v>109</v>
      </c>
      <c r="B54" s="1" t="s">
        <v>39</v>
      </c>
      <c r="C54" s="1" t="s">
        <v>110</v>
      </c>
      <c r="D54" s="29">
        <v>2222</v>
      </c>
      <c r="E54" s="2">
        <v>1203</v>
      </c>
      <c r="F54" s="45">
        <f t="shared" si="4"/>
        <v>3425</v>
      </c>
      <c r="G54" s="46">
        <f t="shared" si="5"/>
        <v>50</v>
      </c>
      <c r="H54" s="47">
        <f t="shared" si="6"/>
        <v>0.35124087591240877</v>
      </c>
      <c r="I54" s="67">
        <f t="shared" si="7"/>
        <v>58</v>
      </c>
      <c r="K54"/>
      <c r="L54"/>
      <c r="M54"/>
      <c r="O54" s="26"/>
    </row>
    <row r="55" spans="1:15" x14ac:dyDescent="0.15">
      <c r="A55" s="1" t="s">
        <v>111</v>
      </c>
      <c r="B55" s="1" t="s">
        <v>39</v>
      </c>
      <c r="C55" s="1" t="s">
        <v>112</v>
      </c>
      <c r="D55" s="29">
        <v>4732</v>
      </c>
      <c r="E55" s="2">
        <v>2830</v>
      </c>
      <c r="F55" s="45">
        <f t="shared" si="4"/>
        <v>7562</v>
      </c>
      <c r="G55" s="46">
        <f t="shared" si="5"/>
        <v>11</v>
      </c>
      <c r="H55" s="47">
        <f t="shared" si="6"/>
        <v>0.37423961914837345</v>
      </c>
      <c r="I55" s="67">
        <f t="shared" si="7"/>
        <v>51</v>
      </c>
      <c r="K55"/>
      <c r="L55"/>
      <c r="M55"/>
    </row>
    <row r="56" spans="1:15" x14ac:dyDescent="0.15">
      <c r="A56" s="1" t="s">
        <v>113</v>
      </c>
      <c r="B56" s="1" t="s">
        <v>39</v>
      </c>
      <c r="C56" s="1" t="s">
        <v>114</v>
      </c>
      <c r="D56" s="29">
        <v>2820</v>
      </c>
      <c r="E56" s="2">
        <v>2068</v>
      </c>
      <c r="F56" s="45">
        <f t="shared" si="4"/>
        <v>4888</v>
      </c>
      <c r="G56" s="46">
        <f t="shared" si="5"/>
        <v>29</v>
      </c>
      <c r="H56" s="47">
        <f t="shared" si="6"/>
        <v>0.42307692307692307</v>
      </c>
      <c r="I56" s="67">
        <f t="shared" si="7"/>
        <v>30</v>
      </c>
      <c r="K56"/>
      <c r="L56"/>
      <c r="M56"/>
    </row>
    <row r="57" spans="1:15" x14ac:dyDescent="0.15">
      <c r="A57" s="1" t="s">
        <v>115</v>
      </c>
      <c r="B57" s="1" t="s">
        <v>315</v>
      </c>
      <c r="C57" s="1" t="s">
        <v>116</v>
      </c>
      <c r="D57" s="29">
        <v>5532</v>
      </c>
      <c r="E57" s="2">
        <v>2380</v>
      </c>
      <c r="F57" s="45">
        <f t="shared" si="4"/>
        <v>7912</v>
      </c>
      <c r="G57" s="46">
        <f t="shared" si="5"/>
        <v>10</v>
      </c>
      <c r="H57" s="47">
        <f t="shared" si="6"/>
        <v>0.30080889787664306</v>
      </c>
      <c r="I57" s="67">
        <f t="shared" si="7"/>
        <v>65</v>
      </c>
      <c r="K57"/>
      <c r="L57"/>
      <c r="M57"/>
      <c r="O57" s="26"/>
    </row>
    <row r="58" spans="1:15" x14ac:dyDescent="0.15">
      <c r="A58" s="1" t="s">
        <v>117</v>
      </c>
      <c r="B58" s="1" t="s">
        <v>312</v>
      </c>
      <c r="C58" s="1" t="s">
        <v>118</v>
      </c>
      <c r="D58" s="29">
        <v>538</v>
      </c>
      <c r="E58" s="2">
        <v>477</v>
      </c>
      <c r="F58" s="45">
        <f t="shared" si="4"/>
        <v>1015</v>
      </c>
      <c r="G58" s="46">
        <f t="shared" si="5"/>
        <v>72</v>
      </c>
      <c r="H58" s="47">
        <f t="shared" si="6"/>
        <v>0.46995073891625616</v>
      </c>
      <c r="I58" s="67">
        <f t="shared" si="7"/>
        <v>21</v>
      </c>
      <c r="K58"/>
      <c r="L58"/>
      <c r="M58"/>
    </row>
    <row r="59" spans="1:15" x14ac:dyDescent="0.15">
      <c r="A59" s="1" t="s">
        <v>119</v>
      </c>
      <c r="B59" s="1" t="s">
        <v>309</v>
      </c>
      <c r="C59" s="1" t="s">
        <v>120</v>
      </c>
      <c r="D59" s="29">
        <v>3548</v>
      </c>
      <c r="E59" s="2">
        <v>1835</v>
      </c>
      <c r="F59" s="45">
        <f t="shared" si="4"/>
        <v>5383</v>
      </c>
      <c r="G59" s="46">
        <f t="shared" si="5"/>
        <v>26</v>
      </c>
      <c r="H59" s="47">
        <f t="shared" si="6"/>
        <v>0.34088798067991827</v>
      </c>
      <c r="I59" s="67">
        <f t="shared" si="7"/>
        <v>60</v>
      </c>
      <c r="K59"/>
      <c r="L59"/>
      <c r="M59"/>
    </row>
    <row r="60" spans="1:15" x14ac:dyDescent="0.15">
      <c r="A60" s="1" t="s">
        <v>121</v>
      </c>
      <c r="B60" s="1" t="s">
        <v>310</v>
      </c>
      <c r="C60" s="1" t="s">
        <v>122</v>
      </c>
      <c r="D60" s="29">
        <v>3772</v>
      </c>
      <c r="E60" s="2">
        <v>767</v>
      </c>
      <c r="F60" s="45">
        <f t="shared" si="4"/>
        <v>4539</v>
      </c>
      <c r="G60" s="46">
        <f t="shared" si="5"/>
        <v>34</v>
      </c>
      <c r="H60" s="47">
        <f t="shared" si="6"/>
        <v>0.16897995153117426</v>
      </c>
      <c r="I60" s="67">
        <f t="shared" si="7"/>
        <v>77</v>
      </c>
      <c r="K60"/>
      <c r="L60"/>
      <c r="M60"/>
      <c r="O60" s="26"/>
    </row>
    <row r="61" spans="1:15" x14ac:dyDescent="0.15">
      <c r="A61" s="1" t="s">
        <v>123</v>
      </c>
      <c r="B61" s="1" t="s">
        <v>313</v>
      </c>
      <c r="C61" s="1" t="s">
        <v>124</v>
      </c>
      <c r="D61" s="29">
        <v>1124</v>
      </c>
      <c r="E61" s="2">
        <v>2011</v>
      </c>
      <c r="F61" s="45">
        <f t="shared" si="4"/>
        <v>3135</v>
      </c>
      <c r="G61" s="46">
        <f t="shared" si="5"/>
        <v>52</v>
      </c>
      <c r="H61" s="47">
        <f t="shared" si="6"/>
        <v>0.64146730462519941</v>
      </c>
      <c r="I61" s="67">
        <f t="shared" si="7"/>
        <v>6</v>
      </c>
      <c r="K61"/>
      <c r="L61"/>
      <c r="M61"/>
    </row>
    <row r="62" spans="1:15" x14ac:dyDescent="0.15">
      <c r="A62" s="1" t="s">
        <v>125</v>
      </c>
      <c r="B62" s="1" t="s">
        <v>310</v>
      </c>
      <c r="C62" s="1" t="s">
        <v>126</v>
      </c>
      <c r="D62" s="29">
        <v>266</v>
      </c>
      <c r="E62" s="2">
        <v>36</v>
      </c>
      <c r="F62" s="45">
        <f t="shared" si="4"/>
        <v>302</v>
      </c>
      <c r="G62" s="46">
        <f t="shared" si="5"/>
        <v>79</v>
      </c>
      <c r="H62" s="47">
        <f t="shared" si="6"/>
        <v>0.11920529801324503</v>
      </c>
      <c r="I62" s="67">
        <f t="shared" si="7"/>
        <v>81</v>
      </c>
      <c r="K62"/>
      <c r="L62"/>
      <c r="M62"/>
    </row>
    <row r="63" spans="1:15" x14ac:dyDescent="0.15">
      <c r="A63" s="1" t="s">
        <v>127</v>
      </c>
      <c r="B63" s="1" t="s">
        <v>39</v>
      </c>
      <c r="C63" s="1" t="s">
        <v>128</v>
      </c>
      <c r="D63" s="29">
        <v>3377</v>
      </c>
      <c r="E63" s="2">
        <v>2313</v>
      </c>
      <c r="F63" s="45">
        <f t="shared" si="4"/>
        <v>5690</v>
      </c>
      <c r="G63" s="46">
        <f t="shared" si="5"/>
        <v>23</v>
      </c>
      <c r="H63" s="47">
        <f t="shared" si="6"/>
        <v>0.40650263620386645</v>
      </c>
      <c r="I63" s="67">
        <f t="shared" si="7"/>
        <v>40</v>
      </c>
      <c r="K63"/>
      <c r="L63"/>
      <c r="M63"/>
      <c r="O63" s="26"/>
    </row>
    <row r="64" spans="1:15" x14ac:dyDescent="0.15">
      <c r="A64" s="1" t="s">
        <v>129</v>
      </c>
      <c r="B64" s="1" t="s">
        <v>311</v>
      </c>
      <c r="C64" s="1" t="s">
        <v>130</v>
      </c>
      <c r="D64" s="29">
        <v>2580</v>
      </c>
      <c r="E64" s="2">
        <v>1367</v>
      </c>
      <c r="F64" s="45">
        <f t="shared" si="4"/>
        <v>3947</v>
      </c>
      <c r="G64" s="46">
        <f t="shared" si="5"/>
        <v>42</v>
      </c>
      <c r="H64" s="47">
        <f t="shared" si="6"/>
        <v>0.34633899163921966</v>
      </c>
      <c r="I64" s="67">
        <f t="shared" si="7"/>
        <v>59</v>
      </c>
      <c r="K64"/>
      <c r="L64"/>
      <c r="M64"/>
    </row>
    <row r="65" spans="1:15" x14ac:dyDescent="0.15">
      <c r="A65" s="1" t="s">
        <v>131</v>
      </c>
      <c r="B65" s="1" t="s">
        <v>312</v>
      </c>
      <c r="C65" s="1" t="s">
        <v>132</v>
      </c>
      <c r="D65" s="29">
        <v>177</v>
      </c>
      <c r="E65" s="2">
        <v>263</v>
      </c>
      <c r="F65" s="45">
        <f t="shared" si="4"/>
        <v>440</v>
      </c>
      <c r="G65" s="46">
        <f t="shared" si="5"/>
        <v>77</v>
      </c>
      <c r="H65" s="47">
        <f t="shared" si="6"/>
        <v>0.59772727272727277</v>
      </c>
      <c r="I65" s="67">
        <f t="shared" si="7"/>
        <v>9</v>
      </c>
      <c r="K65"/>
      <c r="L65"/>
      <c r="M65"/>
    </row>
    <row r="66" spans="1:15" x14ac:dyDescent="0.15">
      <c r="A66" s="1" t="s">
        <v>133</v>
      </c>
      <c r="B66" s="1" t="s">
        <v>309</v>
      </c>
      <c r="C66" s="1" t="s">
        <v>134</v>
      </c>
      <c r="D66" s="29">
        <v>6353</v>
      </c>
      <c r="E66" s="2">
        <v>2094</v>
      </c>
      <c r="F66" s="45">
        <f t="shared" si="4"/>
        <v>8447</v>
      </c>
      <c r="G66" s="46">
        <f t="shared" si="5"/>
        <v>7</v>
      </c>
      <c r="H66" s="47">
        <f t="shared" si="6"/>
        <v>0.24789866224695159</v>
      </c>
      <c r="I66" s="67">
        <f t="shared" si="7"/>
        <v>72</v>
      </c>
      <c r="K66"/>
      <c r="L66"/>
      <c r="M66"/>
      <c r="O66" s="26"/>
    </row>
    <row r="67" spans="1:15" x14ac:dyDescent="0.15">
      <c r="A67" s="1" t="s">
        <v>135</v>
      </c>
      <c r="B67" s="1" t="s">
        <v>313</v>
      </c>
      <c r="C67" s="1" t="s">
        <v>136</v>
      </c>
      <c r="D67" s="29">
        <v>377</v>
      </c>
      <c r="E67" s="2">
        <v>552</v>
      </c>
      <c r="F67" s="45">
        <f t="shared" si="4"/>
        <v>929</v>
      </c>
      <c r="G67" s="46">
        <f t="shared" si="5"/>
        <v>73</v>
      </c>
      <c r="H67" s="47">
        <f t="shared" si="6"/>
        <v>0.59418729817007532</v>
      </c>
      <c r="I67" s="67">
        <f t="shared" si="7"/>
        <v>10</v>
      </c>
      <c r="K67"/>
      <c r="L67"/>
      <c r="M67"/>
    </row>
    <row r="68" spans="1:15" x14ac:dyDescent="0.15">
      <c r="A68" s="1" t="s">
        <v>137</v>
      </c>
      <c r="B68" s="1" t="s">
        <v>310</v>
      </c>
      <c r="C68" s="1" t="s">
        <v>138</v>
      </c>
      <c r="D68" s="29">
        <v>2045</v>
      </c>
      <c r="E68" s="2">
        <v>842</v>
      </c>
      <c r="F68" s="45">
        <f t="shared" si="4"/>
        <v>2887</v>
      </c>
      <c r="G68" s="46">
        <f t="shared" si="5"/>
        <v>56</v>
      </c>
      <c r="H68" s="47">
        <f t="shared" si="6"/>
        <v>0.2916522341531001</v>
      </c>
      <c r="I68" s="67">
        <f t="shared" si="7"/>
        <v>67</v>
      </c>
      <c r="K68"/>
      <c r="L68"/>
      <c r="M68"/>
    </row>
    <row r="69" spans="1:15" x14ac:dyDescent="0.15">
      <c r="A69" s="1" t="s">
        <v>139</v>
      </c>
      <c r="B69" s="1" t="s">
        <v>309</v>
      </c>
      <c r="C69" s="1" t="s">
        <v>140</v>
      </c>
      <c r="D69" s="29">
        <v>5465</v>
      </c>
      <c r="E69" s="2">
        <v>3162</v>
      </c>
      <c r="F69" s="45">
        <f t="shared" si="4"/>
        <v>8627</v>
      </c>
      <c r="G69" s="46">
        <f t="shared" si="5"/>
        <v>6</v>
      </c>
      <c r="H69" s="47">
        <f t="shared" si="6"/>
        <v>0.3665237046481975</v>
      </c>
      <c r="I69" s="67">
        <f t="shared" si="7"/>
        <v>53</v>
      </c>
      <c r="K69"/>
      <c r="L69"/>
      <c r="M69"/>
      <c r="O69" s="26"/>
    </row>
    <row r="70" spans="1:15" x14ac:dyDescent="0.15">
      <c r="A70" s="1" t="s">
        <v>141</v>
      </c>
      <c r="B70" s="1" t="s">
        <v>313</v>
      </c>
      <c r="C70" s="1" t="s">
        <v>142</v>
      </c>
      <c r="D70" s="29">
        <v>1349</v>
      </c>
      <c r="E70" s="2">
        <v>1715</v>
      </c>
      <c r="F70" s="45">
        <f t="shared" si="4"/>
        <v>3064</v>
      </c>
      <c r="G70" s="46">
        <f t="shared" si="5"/>
        <v>54</v>
      </c>
      <c r="H70" s="47">
        <f t="shared" si="6"/>
        <v>0.55972584856396868</v>
      </c>
      <c r="I70" s="67">
        <f t="shared" si="7"/>
        <v>15</v>
      </c>
      <c r="K70"/>
      <c r="L70"/>
      <c r="M70"/>
    </row>
    <row r="71" spans="1:15" x14ac:dyDescent="0.15">
      <c r="A71" s="1" t="s">
        <v>143</v>
      </c>
      <c r="B71" s="1" t="s">
        <v>309</v>
      </c>
      <c r="C71" s="1" t="s">
        <v>144</v>
      </c>
      <c r="D71" s="29">
        <v>7104</v>
      </c>
      <c r="E71" s="2">
        <v>3633</v>
      </c>
      <c r="F71" s="45">
        <f t="shared" si="4"/>
        <v>10737</v>
      </c>
      <c r="G71" s="46">
        <f t="shared" si="5"/>
        <v>2</v>
      </c>
      <c r="H71" s="47">
        <f t="shared" si="6"/>
        <v>0.33836267113718915</v>
      </c>
      <c r="I71" s="67">
        <f t="shared" si="7"/>
        <v>61</v>
      </c>
      <c r="K71"/>
      <c r="L71"/>
      <c r="M71"/>
    </row>
    <row r="72" spans="1:15" x14ac:dyDescent="0.15">
      <c r="A72" s="1" t="s">
        <v>145</v>
      </c>
      <c r="B72" s="1" t="s">
        <v>313</v>
      </c>
      <c r="C72" s="1" t="s">
        <v>146</v>
      </c>
      <c r="D72" s="29">
        <v>229</v>
      </c>
      <c r="E72" s="2">
        <v>411</v>
      </c>
      <c r="F72" s="45">
        <f t="shared" si="4"/>
        <v>640</v>
      </c>
      <c r="G72" s="46">
        <f t="shared" si="5"/>
        <v>76</v>
      </c>
      <c r="H72" s="47">
        <f t="shared" si="6"/>
        <v>0.64218750000000002</v>
      </c>
      <c r="I72" s="67">
        <f t="shared" si="7"/>
        <v>5</v>
      </c>
      <c r="K72"/>
      <c r="L72"/>
      <c r="M72"/>
    </row>
    <row r="73" spans="1:15" x14ac:dyDescent="0.15">
      <c r="A73" s="1" t="s">
        <v>147</v>
      </c>
      <c r="B73" s="1" t="s">
        <v>313</v>
      </c>
      <c r="C73" s="1" t="s">
        <v>148</v>
      </c>
      <c r="D73" s="29">
        <v>507</v>
      </c>
      <c r="E73" s="2">
        <v>717</v>
      </c>
      <c r="F73" s="45">
        <f t="shared" si="4"/>
        <v>1224</v>
      </c>
      <c r="G73" s="46">
        <f t="shared" si="5"/>
        <v>69</v>
      </c>
      <c r="H73" s="47">
        <f t="shared" si="6"/>
        <v>0.58578431372549022</v>
      </c>
      <c r="I73" s="67">
        <f t="shared" si="7"/>
        <v>11</v>
      </c>
      <c r="K73"/>
      <c r="L73"/>
      <c r="M73"/>
    </row>
    <row r="74" spans="1:15" x14ac:dyDescent="0.15">
      <c r="A74" s="1" t="s">
        <v>149</v>
      </c>
      <c r="B74" s="1" t="s">
        <v>315</v>
      </c>
      <c r="C74" s="1" t="s">
        <v>150</v>
      </c>
      <c r="D74" s="29">
        <v>0</v>
      </c>
      <c r="E74" s="2">
        <v>2056</v>
      </c>
      <c r="F74" s="45">
        <f t="shared" si="4"/>
        <v>2056</v>
      </c>
      <c r="G74" s="46">
        <f t="shared" si="5"/>
        <v>63</v>
      </c>
      <c r="H74" s="47">
        <f t="shared" si="6"/>
        <v>1</v>
      </c>
      <c r="I74" s="67">
        <f t="shared" si="7"/>
        <v>1</v>
      </c>
      <c r="K74"/>
      <c r="L74"/>
      <c r="M74"/>
    </row>
    <row r="75" spans="1:15" x14ac:dyDescent="0.15">
      <c r="A75" s="77" t="s">
        <v>151</v>
      </c>
      <c r="B75" s="77" t="s">
        <v>314</v>
      </c>
      <c r="C75" s="77" t="s">
        <v>152</v>
      </c>
      <c r="D75" s="68"/>
      <c r="E75" s="48"/>
      <c r="F75" s="49"/>
      <c r="G75" s="50"/>
      <c r="H75" s="51"/>
      <c r="I75" s="69"/>
      <c r="K75"/>
      <c r="L75"/>
      <c r="M75"/>
    </row>
    <row r="76" spans="1:15" x14ac:dyDescent="0.15">
      <c r="A76" s="1" t="s">
        <v>153</v>
      </c>
      <c r="B76" s="1" t="s">
        <v>315</v>
      </c>
      <c r="C76" s="1" t="s">
        <v>154</v>
      </c>
      <c r="D76" s="29">
        <v>2665</v>
      </c>
      <c r="E76" s="2">
        <v>1346</v>
      </c>
      <c r="F76" s="45">
        <f t="shared" ref="F76:F97" si="8">SUM(D76:E76)</f>
        <v>4011</v>
      </c>
      <c r="G76" s="46">
        <f t="shared" ref="G76:G97" si="9">_xlfn.RANK.EQ(F76,$F$12:$F$97,0)</f>
        <v>39</v>
      </c>
      <c r="H76" s="47">
        <f t="shared" ref="H76:H97" si="10">E76/F76</f>
        <v>0.33557716280229372</v>
      </c>
      <c r="I76" s="67">
        <f t="shared" ref="I76:I97" si="11">_xlfn.RANK.EQ(H76,$H$12:$H$97,0)</f>
        <v>63</v>
      </c>
      <c r="K76"/>
      <c r="L76"/>
      <c r="M76"/>
    </row>
    <row r="77" spans="1:15" x14ac:dyDescent="0.15">
      <c r="A77" s="1" t="s">
        <v>155</v>
      </c>
      <c r="B77" s="1" t="s">
        <v>39</v>
      </c>
      <c r="C77" s="1" t="s">
        <v>156</v>
      </c>
      <c r="D77" s="29">
        <v>2195</v>
      </c>
      <c r="E77" s="2">
        <v>1582</v>
      </c>
      <c r="F77" s="45">
        <f t="shared" si="8"/>
        <v>3777</v>
      </c>
      <c r="G77" s="46">
        <f t="shared" si="9"/>
        <v>46</v>
      </c>
      <c r="H77" s="47">
        <f t="shared" si="10"/>
        <v>0.41885093989939104</v>
      </c>
      <c r="I77" s="67">
        <f t="shared" si="11"/>
        <v>31</v>
      </c>
      <c r="K77"/>
      <c r="L77"/>
      <c r="M77"/>
    </row>
    <row r="78" spans="1:15" x14ac:dyDescent="0.15">
      <c r="A78" s="1" t="s">
        <v>157</v>
      </c>
      <c r="B78" s="1" t="s">
        <v>39</v>
      </c>
      <c r="C78" s="1" t="s">
        <v>158</v>
      </c>
      <c r="D78" s="29">
        <v>2346</v>
      </c>
      <c r="E78" s="2">
        <v>1682</v>
      </c>
      <c r="F78" s="45">
        <f t="shared" si="8"/>
        <v>4028</v>
      </c>
      <c r="G78" s="46">
        <f t="shared" si="9"/>
        <v>38</v>
      </c>
      <c r="H78" s="47">
        <f t="shared" si="10"/>
        <v>0.41757696127110228</v>
      </c>
      <c r="I78" s="67">
        <f t="shared" si="11"/>
        <v>34</v>
      </c>
      <c r="K78"/>
      <c r="L78"/>
      <c r="M78"/>
    </row>
    <row r="79" spans="1:15" x14ac:dyDescent="0.15">
      <c r="A79" s="1" t="s">
        <v>159</v>
      </c>
      <c r="B79" s="1" t="s">
        <v>309</v>
      </c>
      <c r="C79" s="1" t="s">
        <v>160</v>
      </c>
      <c r="D79" s="29">
        <v>2693</v>
      </c>
      <c r="E79" s="2">
        <v>2371</v>
      </c>
      <c r="F79" s="45">
        <f t="shared" si="8"/>
        <v>5064</v>
      </c>
      <c r="G79" s="46">
        <f t="shared" si="9"/>
        <v>27</v>
      </c>
      <c r="H79" s="47">
        <f t="shared" si="10"/>
        <v>0.46820695102685622</v>
      </c>
      <c r="I79" s="67">
        <f t="shared" si="11"/>
        <v>22</v>
      </c>
      <c r="K79"/>
      <c r="L79"/>
      <c r="M79"/>
    </row>
    <row r="80" spans="1:15" x14ac:dyDescent="0.15">
      <c r="A80" s="1" t="s">
        <v>161</v>
      </c>
      <c r="B80" s="1" t="s">
        <v>309</v>
      </c>
      <c r="C80" s="1" t="s">
        <v>162</v>
      </c>
      <c r="D80" s="29">
        <v>4664</v>
      </c>
      <c r="E80" s="2">
        <v>2818</v>
      </c>
      <c r="F80" s="45">
        <f t="shared" si="8"/>
        <v>7482</v>
      </c>
      <c r="G80" s="46">
        <f t="shared" si="9"/>
        <v>14</v>
      </c>
      <c r="H80" s="47">
        <f t="shared" si="10"/>
        <v>0.37663726276396686</v>
      </c>
      <c r="I80" s="67">
        <f t="shared" si="11"/>
        <v>50</v>
      </c>
      <c r="K80"/>
      <c r="L80"/>
      <c r="M80"/>
    </row>
    <row r="81" spans="1:13" x14ac:dyDescent="0.15">
      <c r="A81" s="1" t="s">
        <v>163</v>
      </c>
      <c r="B81" s="1" t="s">
        <v>39</v>
      </c>
      <c r="C81" s="1" t="s">
        <v>164</v>
      </c>
      <c r="D81" s="29">
        <v>4745</v>
      </c>
      <c r="E81" s="2">
        <v>3274</v>
      </c>
      <c r="F81" s="45">
        <f t="shared" si="8"/>
        <v>8019</v>
      </c>
      <c r="G81" s="46">
        <f t="shared" si="9"/>
        <v>9</v>
      </c>
      <c r="H81" s="47">
        <f t="shared" si="10"/>
        <v>0.40828033420626014</v>
      </c>
      <c r="I81" s="67">
        <f t="shared" si="11"/>
        <v>38</v>
      </c>
      <c r="K81"/>
      <c r="L81"/>
      <c r="M81"/>
    </row>
    <row r="82" spans="1:13" x14ac:dyDescent="0.15">
      <c r="A82" s="1" t="s">
        <v>165</v>
      </c>
      <c r="B82" s="1" t="s">
        <v>39</v>
      </c>
      <c r="C82" s="1" t="s">
        <v>166</v>
      </c>
      <c r="D82" s="29">
        <v>2773</v>
      </c>
      <c r="E82" s="2">
        <v>2154</v>
      </c>
      <c r="F82" s="45">
        <f t="shared" si="8"/>
        <v>4927</v>
      </c>
      <c r="G82" s="46">
        <f t="shared" si="9"/>
        <v>28</v>
      </c>
      <c r="H82" s="47">
        <f t="shared" si="10"/>
        <v>0.437182869900548</v>
      </c>
      <c r="I82" s="67">
        <f t="shared" si="11"/>
        <v>26</v>
      </c>
      <c r="K82"/>
      <c r="L82"/>
      <c r="M82"/>
    </row>
    <row r="83" spans="1:13" x14ac:dyDescent="0.15">
      <c r="A83" s="1" t="s">
        <v>167</v>
      </c>
      <c r="B83" s="1" t="s">
        <v>313</v>
      </c>
      <c r="C83" s="1" t="s">
        <v>168</v>
      </c>
      <c r="D83" s="29">
        <v>152</v>
      </c>
      <c r="E83" s="2">
        <v>178</v>
      </c>
      <c r="F83" s="45">
        <f t="shared" si="8"/>
        <v>330</v>
      </c>
      <c r="G83" s="46">
        <f t="shared" si="9"/>
        <v>78</v>
      </c>
      <c r="H83" s="47">
        <f t="shared" si="10"/>
        <v>0.53939393939393943</v>
      </c>
      <c r="I83" s="67">
        <f t="shared" si="11"/>
        <v>16</v>
      </c>
      <c r="K83"/>
      <c r="L83"/>
      <c r="M83"/>
    </row>
    <row r="84" spans="1:13" x14ac:dyDescent="0.15">
      <c r="A84" s="1" t="s">
        <v>169</v>
      </c>
      <c r="B84" s="1" t="s">
        <v>39</v>
      </c>
      <c r="C84" s="1" t="s">
        <v>170</v>
      </c>
      <c r="D84" s="29">
        <v>2004</v>
      </c>
      <c r="E84" s="2">
        <v>1882</v>
      </c>
      <c r="F84" s="45">
        <f t="shared" si="8"/>
        <v>3886</v>
      </c>
      <c r="G84" s="46">
        <f t="shared" si="9"/>
        <v>43</v>
      </c>
      <c r="H84" s="47">
        <f t="shared" si="10"/>
        <v>0.48430262480699948</v>
      </c>
      <c r="I84" s="67">
        <f t="shared" si="11"/>
        <v>20</v>
      </c>
      <c r="K84"/>
      <c r="L84"/>
      <c r="M84"/>
    </row>
    <row r="85" spans="1:13" x14ac:dyDescent="0.15">
      <c r="A85" s="1" t="s">
        <v>171</v>
      </c>
      <c r="B85" s="1" t="s">
        <v>39</v>
      </c>
      <c r="C85" s="1" t="s">
        <v>172</v>
      </c>
      <c r="D85" s="29">
        <v>3275</v>
      </c>
      <c r="E85" s="2">
        <v>2422</v>
      </c>
      <c r="F85" s="45">
        <f t="shared" si="8"/>
        <v>5697</v>
      </c>
      <c r="G85" s="46">
        <f t="shared" si="9"/>
        <v>22</v>
      </c>
      <c r="H85" s="47">
        <f t="shared" si="10"/>
        <v>0.42513603651044407</v>
      </c>
      <c r="I85" s="67">
        <f t="shared" si="11"/>
        <v>28</v>
      </c>
      <c r="K85"/>
      <c r="L85"/>
      <c r="M85"/>
    </row>
    <row r="86" spans="1:13" x14ac:dyDescent="0.15">
      <c r="A86" s="15" t="s">
        <v>173</v>
      </c>
      <c r="B86" s="15" t="s">
        <v>39</v>
      </c>
      <c r="C86" s="15" t="s">
        <v>174</v>
      </c>
      <c r="D86" s="70">
        <v>1736</v>
      </c>
      <c r="E86" s="52">
        <v>1370</v>
      </c>
      <c r="F86" s="53">
        <f t="shared" si="8"/>
        <v>3106</v>
      </c>
      <c r="G86" s="54">
        <f t="shared" si="9"/>
        <v>53</v>
      </c>
      <c r="H86" s="55">
        <f t="shared" si="10"/>
        <v>0.44108177720540886</v>
      </c>
      <c r="I86" s="71">
        <f t="shared" si="11"/>
        <v>24</v>
      </c>
      <c r="K86"/>
      <c r="L86"/>
      <c r="M86"/>
    </row>
    <row r="87" spans="1:13" x14ac:dyDescent="0.15">
      <c r="A87" s="1" t="s">
        <v>175</v>
      </c>
      <c r="B87" s="1" t="s">
        <v>310</v>
      </c>
      <c r="C87" s="1" t="s">
        <v>176</v>
      </c>
      <c r="D87" s="29">
        <v>2615</v>
      </c>
      <c r="E87" s="2">
        <v>544</v>
      </c>
      <c r="F87" s="45">
        <f t="shared" si="8"/>
        <v>3159</v>
      </c>
      <c r="G87" s="46">
        <f t="shared" si="9"/>
        <v>51</v>
      </c>
      <c r="H87" s="47">
        <f t="shared" si="10"/>
        <v>0.17220639442861665</v>
      </c>
      <c r="I87" s="67">
        <f t="shared" si="11"/>
        <v>75</v>
      </c>
      <c r="K87"/>
      <c r="L87"/>
      <c r="M87"/>
    </row>
    <row r="88" spans="1:13" x14ac:dyDescent="0.15">
      <c r="A88" s="1" t="s">
        <v>177</v>
      </c>
      <c r="B88" s="1" t="s">
        <v>313</v>
      </c>
      <c r="C88" s="1" t="s">
        <v>178</v>
      </c>
      <c r="D88" s="29">
        <v>924</v>
      </c>
      <c r="E88" s="2">
        <v>1280</v>
      </c>
      <c r="F88" s="45">
        <f t="shared" si="8"/>
        <v>2204</v>
      </c>
      <c r="G88" s="46">
        <f t="shared" si="9"/>
        <v>62</v>
      </c>
      <c r="H88" s="47">
        <f t="shared" si="10"/>
        <v>0.58076225045372054</v>
      </c>
      <c r="I88" s="67">
        <f t="shared" si="11"/>
        <v>13</v>
      </c>
      <c r="K88"/>
      <c r="L88"/>
      <c r="M88"/>
    </row>
    <row r="89" spans="1:13" x14ac:dyDescent="0.15">
      <c r="A89" s="1" t="s">
        <v>179</v>
      </c>
      <c r="B89" s="1" t="s">
        <v>309</v>
      </c>
      <c r="C89" s="1" t="s">
        <v>180</v>
      </c>
      <c r="D89" s="29">
        <v>5572</v>
      </c>
      <c r="E89" s="2">
        <v>2818</v>
      </c>
      <c r="F89" s="45">
        <f t="shared" si="8"/>
        <v>8390</v>
      </c>
      <c r="G89" s="46">
        <f t="shared" si="9"/>
        <v>8</v>
      </c>
      <c r="H89" s="47">
        <f t="shared" si="10"/>
        <v>0.33587604290822409</v>
      </c>
      <c r="I89" s="67">
        <f t="shared" si="11"/>
        <v>62</v>
      </c>
      <c r="K89"/>
      <c r="L89"/>
      <c r="M89"/>
    </row>
    <row r="90" spans="1:13" x14ac:dyDescent="0.15">
      <c r="A90" s="1" t="s">
        <v>181</v>
      </c>
      <c r="B90" s="1" t="s">
        <v>39</v>
      </c>
      <c r="C90" s="1" t="s">
        <v>182</v>
      </c>
      <c r="D90" s="29">
        <v>3027</v>
      </c>
      <c r="E90" s="2">
        <v>2416</v>
      </c>
      <c r="F90" s="45">
        <f t="shared" si="8"/>
        <v>5443</v>
      </c>
      <c r="G90" s="46">
        <f t="shared" si="9"/>
        <v>25</v>
      </c>
      <c r="H90" s="47">
        <f t="shared" si="10"/>
        <v>0.44387286422928535</v>
      </c>
      <c r="I90" s="67">
        <f t="shared" si="11"/>
        <v>23</v>
      </c>
      <c r="K90"/>
      <c r="L90"/>
      <c r="M90"/>
    </row>
    <row r="91" spans="1:13" x14ac:dyDescent="0.15">
      <c r="A91" s="1" t="s">
        <v>183</v>
      </c>
      <c r="B91" s="1" t="s">
        <v>39</v>
      </c>
      <c r="C91" s="1" t="s">
        <v>184</v>
      </c>
      <c r="D91" s="29">
        <v>2935</v>
      </c>
      <c r="E91" s="2">
        <v>1851</v>
      </c>
      <c r="F91" s="45">
        <f t="shared" si="8"/>
        <v>4786</v>
      </c>
      <c r="G91" s="46">
        <f t="shared" si="9"/>
        <v>31</v>
      </c>
      <c r="H91" s="47">
        <f t="shared" si="10"/>
        <v>0.38675302966987046</v>
      </c>
      <c r="I91" s="67">
        <f t="shared" si="11"/>
        <v>47</v>
      </c>
      <c r="K91"/>
      <c r="L91"/>
      <c r="M91"/>
    </row>
    <row r="92" spans="1:13" x14ac:dyDescent="0.15">
      <c r="A92" s="1" t="s">
        <v>185</v>
      </c>
      <c r="B92" s="1" t="s">
        <v>39</v>
      </c>
      <c r="C92" s="1" t="s">
        <v>186</v>
      </c>
      <c r="D92" s="29">
        <v>2559</v>
      </c>
      <c r="E92" s="2">
        <v>2004</v>
      </c>
      <c r="F92" s="45">
        <f t="shared" si="8"/>
        <v>4563</v>
      </c>
      <c r="G92" s="46">
        <f t="shared" si="9"/>
        <v>33</v>
      </c>
      <c r="H92" s="47">
        <f t="shared" si="10"/>
        <v>0.43918474687705455</v>
      </c>
      <c r="I92" s="67">
        <f t="shared" si="11"/>
        <v>25</v>
      </c>
      <c r="K92"/>
      <c r="L92"/>
      <c r="M92"/>
    </row>
    <row r="93" spans="1:13" x14ac:dyDescent="0.15">
      <c r="A93" s="1" t="s">
        <v>187</v>
      </c>
      <c r="B93" s="1" t="s">
        <v>39</v>
      </c>
      <c r="C93" s="1" t="s">
        <v>188</v>
      </c>
      <c r="D93" s="29">
        <v>2329</v>
      </c>
      <c r="E93" s="2">
        <v>1648</v>
      </c>
      <c r="F93" s="45">
        <f t="shared" si="8"/>
        <v>3977</v>
      </c>
      <c r="G93" s="46">
        <f t="shared" si="9"/>
        <v>41</v>
      </c>
      <c r="H93" s="47">
        <f t="shared" si="10"/>
        <v>0.41438270052803622</v>
      </c>
      <c r="I93" s="67">
        <f t="shared" si="11"/>
        <v>35</v>
      </c>
      <c r="K93"/>
      <c r="L93"/>
      <c r="M93"/>
    </row>
    <row r="94" spans="1:13" x14ac:dyDescent="0.15">
      <c r="A94" s="1" t="s">
        <v>189</v>
      </c>
      <c r="B94" s="1" t="s">
        <v>39</v>
      </c>
      <c r="C94" s="1" t="s">
        <v>190</v>
      </c>
      <c r="D94" s="29">
        <v>3813</v>
      </c>
      <c r="E94" s="2">
        <v>2219</v>
      </c>
      <c r="F94" s="45">
        <f t="shared" si="8"/>
        <v>6032</v>
      </c>
      <c r="G94" s="46">
        <f t="shared" si="9"/>
        <v>19</v>
      </c>
      <c r="H94" s="47">
        <f t="shared" si="10"/>
        <v>0.36787135278514588</v>
      </c>
      <c r="I94" s="67">
        <f t="shared" si="11"/>
        <v>52</v>
      </c>
      <c r="K94"/>
      <c r="L94"/>
      <c r="M94"/>
    </row>
    <row r="95" spans="1:13" x14ac:dyDescent="0.15">
      <c r="A95" s="1" t="s">
        <v>191</v>
      </c>
      <c r="B95" s="1" t="s">
        <v>39</v>
      </c>
      <c r="C95" s="1" t="s">
        <v>192</v>
      </c>
      <c r="D95" s="29">
        <v>3801</v>
      </c>
      <c r="E95" s="2">
        <v>2730</v>
      </c>
      <c r="F95" s="45">
        <f t="shared" si="8"/>
        <v>6531</v>
      </c>
      <c r="G95" s="46">
        <f t="shared" si="9"/>
        <v>18</v>
      </c>
      <c r="H95" s="47">
        <f t="shared" si="10"/>
        <v>0.41800643086816719</v>
      </c>
      <c r="I95" s="67">
        <f t="shared" si="11"/>
        <v>32</v>
      </c>
      <c r="K95"/>
      <c r="L95"/>
      <c r="M95"/>
    </row>
    <row r="96" spans="1:13" x14ac:dyDescent="0.15">
      <c r="A96" s="1" t="s">
        <v>193</v>
      </c>
      <c r="B96" s="1" t="s">
        <v>310</v>
      </c>
      <c r="C96" s="1" t="s">
        <v>194</v>
      </c>
      <c r="D96" s="29">
        <v>234</v>
      </c>
      <c r="E96" s="2">
        <v>66</v>
      </c>
      <c r="F96" s="45">
        <f t="shared" si="8"/>
        <v>300</v>
      </c>
      <c r="G96" s="46">
        <f t="shared" si="9"/>
        <v>80</v>
      </c>
      <c r="H96" s="47">
        <f t="shared" si="10"/>
        <v>0.22</v>
      </c>
      <c r="I96" s="67">
        <f t="shared" si="11"/>
        <v>74</v>
      </c>
      <c r="K96"/>
      <c r="L96"/>
      <c r="M96"/>
    </row>
    <row r="97" spans="1:13" ht="14.25" thickBot="1" x14ac:dyDescent="0.2">
      <c r="A97" s="1" t="s">
        <v>195</v>
      </c>
      <c r="B97" s="1" t="s">
        <v>39</v>
      </c>
      <c r="C97" s="1" t="s">
        <v>196</v>
      </c>
      <c r="D97" s="34">
        <v>3566</v>
      </c>
      <c r="E97" s="35">
        <v>2193</v>
      </c>
      <c r="F97" s="72">
        <f t="shared" si="8"/>
        <v>5759</v>
      </c>
      <c r="G97" s="73">
        <f t="shared" si="9"/>
        <v>21</v>
      </c>
      <c r="H97" s="74">
        <f t="shared" si="10"/>
        <v>0.38079527695780518</v>
      </c>
      <c r="I97" s="75">
        <f t="shared" si="11"/>
        <v>48</v>
      </c>
      <c r="K97"/>
      <c r="L97"/>
      <c r="M97"/>
    </row>
    <row r="98" spans="1:13" ht="14.25" thickBot="1" x14ac:dyDescent="0.2">
      <c r="A98" s="26"/>
      <c r="B98" s="26"/>
      <c r="C98" s="26"/>
    </row>
    <row r="99" spans="1:13" ht="14.25" thickBot="1" x14ac:dyDescent="0.2">
      <c r="C99" s="275" t="s">
        <v>517</v>
      </c>
      <c r="D99" s="276">
        <f>SUM(D12:D97)</f>
        <v>217231</v>
      </c>
      <c r="E99" s="276">
        <f t="shared" ref="E99:F99" si="12">SUM(E12:E97)</f>
        <v>132625</v>
      </c>
      <c r="F99" s="277">
        <f t="shared" si="12"/>
        <v>349856</v>
      </c>
    </row>
  </sheetData>
  <autoFilter ref="A11:I11" xr:uid="{00000000-0009-0000-0000-000015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57E9F0C0-37BF-42F6-9548-1AD987763025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9" customWidth="1"/>
    <col min="3" max="3" width="28.375" customWidth="1"/>
    <col min="4" max="5" width="7.625" style="26" bestFit="1" customWidth="1"/>
    <col min="6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275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98</v>
      </c>
      <c r="E6" s="57">
        <f>INDEX(E12:E97,MATCH(C6,C12:C97,0),0)</f>
        <v>54</v>
      </c>
      <c r="F6" s="57">
        <f>SUM(D6:E6)</f>
        <v>152</v>
      </c>
      <c r="G6" s="58">
        <f>_xlfn.RANK.EQ(F6,$F$12:$F$97,0)</f>
        <v>66</v>
      </c>
      <c r="H6" s="59">
        <f>E6/F6</f>
        <v>0.35526315789473684</v>
      </c>
      <c r="I6" s="60">
        <f>_xlfn.RANK.EQ(H6,$H$12:$H$97,0)</f>
        <v>26</v>
      </c>
    </row>
    <row r="7" spans="1:13" x14ac:dyDescent="0.15">
      <c r="C7" s="28" t="s">
        <v>20</v>
      </c>
      <c r="D7" s="94">
        <f>ROUND(SUMIF($B$12:$B$97,"G",D12:D97)/(COUNTIFS(B12:B97,"G",D12:D97,"&lt;&gt;")),1)</f>
        <v>336.3</v>
      </c>
      <c r="E7" s="95">
        <f>ROUND(SUMIF($B$12:$B$97,"G",E12:E97)/(COUNTIFS(B12:B97,"G",D12:D97,"&lt;&gt;")),1)</f>
        <v>96</v>
      </c>
      <c r="F7" s="95">
        <f>ROUND(SUM(D7:E7),1)</f>
        <v>432.3</v>
      </c>
      <c r="G7" s="30"/>
      <c r="H7" s="31">
        <f>E7/F7</f>
        <v>0.2220680083275503</v>
      </c>
      <c r="I7" s="32"/>
    </row>
    <row r="8" spans="1:13" ht="14.25" thickBot="1" x14ac:dyDescent="0.2">
      <c r="C8" s="33" t="s">
        <v>21</v>
      </c>
      <c r="D8" s="97">
        <f>ROUND(AVERAGE(D12:D97),1)</f>
        <v>542.6</v>
      </c>
      <c r="E8" s="98">
        <f>ROUND(AVERAGE(E12:E97),1)</f>
        <v>229.3</v>
      </c>
      <c r="F8" s="98">
        <f>ROUND(SUM(D8:E8),1)</f>
        <v>771.9</v>
      </c>
      <c r="G8" s="36"/>
      <c r="H8" s="37">
        <f>E8/F8</f>
        <v>0.2970592045601762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2019年度（基準日：５月１日）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6" t="s">
        <v>22</v>
      </c>
      <c r="B11" s="88" t="s">
        <v>23</v>
      </c>
      <c r="C11" s="16" t="s">
        <v>15</v>
      </c>
      <c r="D11" s="40" t="s">
        <v>0</v>
      </c>
      <c r="E11" s="40" t="s">
        <v>1</v>
      </c>
      <c r="F11" s="41" t="s">
        <v>16</v>
      </c>
      <c r="G11" s="61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1679</v>
      </c>
      <c r="E12" s="2">
        <v>806</v>
      </c>
      <c r="F12" s="45">
        <f t="shared" ref="F12:F45" si="0">SUM(D12:E12)</f>
        <v>2485</v>
      </c>
      <c r="G12" s="62">
        <f t="shared" ref="G12:G45" si="1">_xlfn.RANK.EQ(F12,$F$12:$F$98,0)</f>
        <v>9</v>
      </c>
      <c r="H12" s="47">
        <f t="shared" ref="H12:H45" si="2">E12/F12</f>
        <v>0.32434607645875252</v>
      </c>
      <c r="I12" s="2">
        <f t="shared" ref="I12:I45" si="3">_xlfn.RANK.EQ(H12,$H$12:$H$98,0)</f>
        <v>30</v>
      </c>
    </row>
    <row r="13" spans="1:13" x14ac:dyDescent="0.15">
      <c r="A13" s="1" t="s">
        <v>26</v>
      </c>
      <c r="B13" s="8" t="s">
        <v>313</v>
      </c>
      <c r="C13" s="1" t="s">
        <v>27</v>
      </c>
      <c r="D13" s="2">
        <v>47</v>
      </c>
      <c r="E13" s="2">
        <v>41</v>
      </c>
      <c r="F13" s="45">
        <f t="shared" si="0"/>
        <v>88</v>
      </c>
      <c r="G13" s="62">
        <f t="shared" si="1"/>
        <v>73</v>
      </c>
      <c r="H13" s="47">
        <f t="shared" si="2"/>
        <v>0.46590909090909088</v>
      </c>
      <c r="I13" s="2">
        <f t="shared" si="3"/>
        <v>22</v>
      </c>
    </row>
    <row r="14" spans="1:13" x14ac:dyDescent="0.15">
      <c r="A14" s="1" t="s">
        <v>28</v>
      </c>
      <c r="B14" s="8" t="s">
        <v>310</v>
      </c>
      <c r="C14" s="1" t="s">
        <v>29</v>
      </c>
      <c r="D14" s="2">
        <v>287</v>
      </c>
      <c r="E14" s="2">
        <v>29</v>
      </c>
      <c r="F14" s="45">
        <f t="shared" si="0"/>
        <v>316</v>
      </c>
      <c r="G14" s="62">
        <f t="shared" si="1"/>
        <v>49</v>
      </c>
      <c r="H14" s="47">
        <f t="shared" si="2"/>
        <v>9.1772151898734181E-2</v>
      </c>
      <c r="I14" s="2">
        <f t="shared" si="3"/>
        <v>83</v>
      </c>
    </row>
    <row r="15" spans="1:13" x14ac:dyDescent="0.15">
      <c r="A15" s="1" t="s">
        <v>30</v>
      </c>
      <c r="B15" s="8" t="s">
        <v>311</v>
      </c>
      <c r="C15" s="1" t="s">
        <v>31</v>
      </c>
      <c r="D15" s="2">
        <v>15</v>
      </c>
      <c r="E15" s="2">
        <v>15</v>
      </c>
      <c r="F15" s="45">
        <f t="shared" si="0"/>
        <v>30</v>
      </c>
      <c r="G15" s="62">
        <f t="shared" si="1"/>
        <v>80</v>
      </c>
      <c r="H15" s="47">
        <f t="shared" si="2"/>
        <v>0.5</v>
      </c>
      <c r="I15" s="2">
        <f t="shared" si="3"/>
        <v>19</v>
      </c>
    </row>
    <row r="16" spans="1:13" x14ac:dyDescent="0.15">
      <c r="A16" s="1" t="s">
        <v>32</v>
      </c>
      <c r="B16" s="8" t="s">
        <v>310</v>
      </c>
      <c r="C16" s="1" t="s">
        <v>33</v>
      </c>
      <c r="D16" s="2">
        <v>20</v>
      </c>
      <c r="E16" s="2">
        <v>23</v>
      </c>
      <c r="F16" s="45">
        <f t="shared" si="0"/>
        <v>43</v>
      </c>
      <c r="G16" s="62">
        <f t="shared" si="1"/>
        <v>78</v>
      </c>
      <c r="H16" s="47">
        <f t="shared" si="2"/>
        <v>0.53488372093023251</v>
      </c>
      <c r="I16" s="2">
        <f t="shared" si="3"/>
        <v>15</v>
      </c>
    </row>
    <row r="17" spans="1:9" x14ac:dyDescent="0.15">
      <c r="A17" s="1" t="s">
        <v>34</v>
      </c>
      <c r="B17" s="8" t="s">
        <v>310</v>
      </c>
      <c r="C17" s="1" t="s">
        <v>35</v>
      </c>
      <c r="D17" s="2">
        <v>103</v>
      </c>
      <c r="E17" s="2">
        <v>19</v>
      </c>
      <c r="F17" s="45">
        <f t="shared" si="0"/>
        <v>122</v>
      </c>
      <c r="G17" s="62">
        <f t="shared" si="1"/>
        <v>71</v>
      </c>
      <c r="H17" s="47">
        <f t="shared" si="2"/>
        <v>0.15573770491803279</v>
      </c>
      <c r="I17" s="2">
        <f t="shared" si="3"/>
        <v>79</v>
      </c>
    </row>
    <row r="18" spans="1:9" x14ac:dyDescent="0.15">
      <c r="A18" s="1" t="s">
        <v>36</v>
      </c>
      <c r="B18" s="8" t="s">
        <v>312</v>
      </c>
      <c r="C18" s="1" t="s">
        <v>37</v>
      </c>
      <c r="D18" s="2">
        <v>6</v>
      </c>
      <c r="E18" s="2">
        <v>9</v>
      </c>
      <c r="F18" s="45">
        <f t="shared" si="0"/>
        <v>15</v>
      </c>
      <c r="G18" s="62">
        <f t="shared" si="1"/>
        <v>84</v>
      </c>
      <c r="H18" s="47">
        <f t="shared" si="2"/>
        <v>0.6</v>
      </c>
      <c r="I18" s="2">
        <f t="shared" si="3"/>
        <v>10</v>
      </c>
    </row>
    <row r="19" spans="1:9" x14ac:dyDescent="0.15">
      <c r="A19" s="1" t="s">
        <v>38</v>
      </c>
      <c r="B19" s="8" t="s">
        <v>39</v>
      </c>
      <c r="C19" s="1" t="s">
        <v>40</v>
      </c>
      <c r="D19" s="2">
        <v>204</v>
      </c>
      <c r="E19" s="2">
        <v>69</v>
      </c>
      <c r="F19" s="45">
        <f t="shared" si="0"/>
        <v>273</v>
      </c>
      <c r="G19" s="62">
        <f t="shared" si="1"/>
        <v>55</v>
      </c>
      <c r="H19" s="47">
        <f t="shared" si="2"/>
        <v>0.25274725274725274</v>
      </c>
      <c r="I19" s="2">
        <f t="shared" si="3"/>
        <v>49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275</v>
      </c>
      <c r="E20" s="2">
        <v>87</v>
      </c>
      <c r="F20" s="45">
        <f t="shared" si="0"/>
        <v>362</v>
      </c>
      <c r="G20" s="62">
        <f t="shared" si="1"/>
        <v>46</v>
      </c>
      <c r="H20" s="47">
        <f t="shared" si="2"/>
        <v>0.24033149171270718</v>
      </c>
      <c r="I20" s="2">
        <f t="shared" si="3"/>
        <v>54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1906</v>
      </c>
      <c r="E21" s="2">
        <v>686</v>
      </c>
      <c r="F21" s="45">
        <f t="shared" si="0"/>
        <v>2592</v>
      </c>
      <c r="G21" s="62">
        <f t="shared" si="1"/>
        <v>7</v>
      </c>
      <c r="H21" s="47">
        <f t="shared" si="2"/>
        <v>0.2646604938271605</v>
      </c>
      <c r="I21" s="2">
        <f t="shared" si="3"/>
        <v>43</v>
      </c>
    </row>
    <row r="22" spans="1:9" x14ac:dyDescent="0.15">
      <c r="A22" s="1" t="s">
        <v>45</v>
      </c>
      <c r="B22" s="8" t="s">
        <v>313</v>
      </c>
      <c r="C22" s="1" t="s">
        <v>46</v>
      </c>
      <c r="D22" s="2">
        <v>14</v>
      </c>
      <c r="E22" s="2">
        <v>19</v>
      </c>
      <c r="F22" s="45">
        <f t="shared" si="0"/>
        <v>33</v>
      </c>
      <c r="G22" s="62">
        <f t="shared" si="1"/>
        <v>79</v>
      </c>
      <c r="H22" s="47">
        <f t="shared" si="2"/>
        <v>0.5757575757575758</v>
      </c>
      <c r="I22" s="2">
        <f t="shared" si="3"/>
        <v>13</v>
      </c>
    </row>
    <row r="23" spans="1:9" x14ac:dyDescent="0.15">
      <c r="A23" s="1" t="s">
        <v>47</v>
      </c>
      <c r="B23" s="8" t="s">
        <v>39</v>
      </c>
      <c r="C23" s="1" t="s">
        <v>48</v>
      </c>
      <c r="D23" s="2">
        <v>216</v>
      </c>
      <c r="E23" s="2">
        <v>52</v>
      </c>
      <c r="F23" s="45">
        <f t="shared" si="0"/>
        <v>268</v>
      </c>
      <c r="G23" s="62">
        <f t="shared" si="1"/>
        <v>56</v>
      </c>
      <c r="H23" s="47">
        <f t="shared" si="2"/>
        <v>0.19402985074626866</v>
      </c>
      <c r="I23" s="2">
        <f t="shared" si="3"/>
        <v>71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420</v>
      </c>
      <c r="E24" s="2">
        <v>121</v>
      </c>
      <c r="F24" s="45">
        <f t="shared" si="0"/>
        <v>541</v>
      </c>
      <c r="G24" s="62">
        <f t="shared" si="1"/>
        <v>34</v>
      </c>
      <c r="H24" s="47">
        <f t="shared" si="2"/>
        <v>0.22365988909426987</v>
      </c>
      <c r="I24" s="2">
        <f t="shared" si="3"/>
        <v>58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97</v>
      </c>
      <c r="E25" s="2">
        <v>38</v>
      </c>
      <c r="F25" s="45">
        <f t="shared" si="0"/>
        <v>135</v>
      </c>
      <c r="G25" s="62">
        <f t="shared" si="1"/>
        <v>68</v>
      </c>
      <c r="H25" s="47">
        <f t="shared" si="2"/>
        <v>0.2814814814814815</v>
      </c>
      <c r="I25" s="2">
        <f t="shared" si="3"/>
        <v>39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481</v>
      </c>
      <c r="E26" s="2">
        <v>143</v>
      </c>
      <c r="F26" s="45">
        <f t="shared" si="0"/>
        <v>624</v>
      </c>
      <c r="G26" s="62">
        <f t="shared" si="1"/>
        <v>31</v>
      </c>
      <c r="H26" s="47">
        <f t="shared" si="2"/>
        <v>0.22916666666666666</v>
      </c>
      <c r="I26" s="2">
        <f t="shared" si="3"/>
        <v>57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2088</v>
      </c>
      <c r="E27" s="2">
        <v>1096</v>
      </c>
      <c r="F27" s="45">
        <f t="shared" si="0"/>
        <v>3184</v>
      </c>
      <c r="G27" s="62">
        <f t="shared" si="1"/>
        <v>4</v>
      </c>
      <c r="H27" s="47">
        <f t="shared" si="2"/>
        <v>0.34422110552763818</v>
      </c>
      <c r="I27" s="2">
        <f t="shared" si="3"/>
        <v>28</v>
      </c>
    </row>
    <row r="28" spans="1:9" x14ac:dyDescent="0.15">
      <c r="A28" s="1" t="s">
        <v>57</v>
      </c>
      <c r="B28" s="8" t="s">
        <v>311</v>
      </c>
      <c r="C28" s="1" t="s">
        <v>58</v>
      </c>
      <c r="D28" s="2">
        <v>6</v>
      </c>
      <c r="E28" s="2">
        <v>13</v>
      </c>
      <c r="F28" s="45">
        <f t="shared" si="0"/>
        <v>19</v>
      </c>
      <c r="G28" s="62">
        <f t="shared" si="1"/>
        <v>83</v>
      </c>
      <c r="H28" s="47">
        <f t="shared" si="2"/>
        <v>0.68421052631578949</v>
      </c>
      <c r="I28" s="2">
        <f t="shared" si="3"/>
        <v>6</v>
      </c>
    </row>
    <row r="29" spans="1:9" x14ac:dyDescent="0.15">
      <c r="A29" s="1" t="s">
        <v>59</v>
      </c>
      <c r="B29" s="8" t="s">
        <v>315</v>
      </c>
      <c r="C29" s="1" t="s">
        <v>60</v>
      </c>
      <c r="D29" s="2">
        <v>326</v>
      </c>
      <c r="E29" s="2">
        <v>103</v>
      </c>
      <c r="F29" s="45">
        <f t="shared" si="0"/>
        <v>429</v>
      </c>
      <c r="G29" s="62">
        <f t="shared" si="1"/>
        <v>42</v>
      </c>
      <c r="H29" s="47">
        <f t="shared" si="2"/>
        <v>0.2400932400932401</v>
      </c>
      <c r="I29" s="2">
        <f t="shared" si="3"/>
        <v>55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379</v>
      </c>
      <c r="E30" s="2">
        <v>102</v>
      </c>
      <c r="F30" s="45">
        <f t="shared" si="0"/>
        <v>481</v>
      </c>
      <c r="G30" s="62">
        <f t="shared" si="1"/>
        <v>37</v>
      </c>
      <c r="H30" s="47">
        <f t="shared" si="2"/>
        <v>0.21205821205821207</v>
      </c>
      <c r="I30" s="2">
        <f t="shared" si="3"/>
        <v>62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647</v>
      </c>
      <c r="E31" s="2">
        <v>261</v>
      </c>
      <c r="F31" s="45">
        <f t="shared" si="0"/>
        <v>908</v>
      </c>
      <c r="G31" s="62">
        <f t="shared" si="1"/>
        <v>18</v>
      </c>
      <c r="H31" s="47">
        <f t="shared" si="2"/>
        <v>0.28744493392070486</v>
      </c>
      <c r="I31" s="2">
        <f t="shared" si="3"/>
        <v>37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850</v>
      </c>
      <c r="E32" s="2">
        <v>439</v>
      </c>
      <c r="F32" s="45">
        <f t="shared" si="0"/>
        <v>1289</v>
      </c>
      <c r="G32" s="62">
        <f t="shared" si="1"/>
        <v>14</v>
      </c>
      <c r="H32" s="47">
        <f t="shared" si="2"/>
        <v>0.34057408844065168</v>
      </c>
      <c r="I32" s="2">
        <f t="shared" si="3"/>
        <v>29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4833</v>
      </c>
      <c r="E33" s="2">
        <v>2040</v>
      </c>
      <c r="F33" s="45">
        <f t="shared" si="0"/>
        <v>6873</v>
      </c>
      <c r="G33" s="62">
        <f t="shared" si="1"/>
        <v>1</v>
      </c>
      <c r="H33" s="47">
        <f t="shared" si="2"/>
        <v>0.29681361850720211</v>
      </c>
      <c r="I33" s="2">
        <f t="shared" si="3"/>
        <v>36</v>
      </c>
    </row>
    <row r="34" spans="1:9" x14ac:dyDescent="0.15">
      <c r="A34" s="1" t="s">
        <v>69</v>
      </c>
      <c r="B34" s="8" t="s">
        <v>312</v>
      </c>
      <c r="C34" s="1" t="s">
        <v>70</v>
      </c>
      <c r="D34" s="2">
        <v>120</v>
      </c>
      <c r="E34" s="2">
        <v>120</v>
      </c>
      <c r="F34" s="45">
        <f t="shared" si="0"/>
        <v>240</v>
      </c>
      <c r="G34" s="62">
        <f t="shared" si="1"/>
        <v>63</v>
      </c>
      <c r="H34" s="47">
        <f t="shared" si="2"/>
        <v>0.5</v>
      </c>
      <c r="I34" s="2">
        <f t="shared" si="3"/>
        <v>19</v>
      </c>
    </row>
    <row r="35" spans="1:9" x14ac:dyDescent="0.15">
      <c r="A35" s="1" t="s">
        <v>71</v>
      </c>
      <c r="B35" s="8" t="s">
        <v>311</v>
      </c>
      <c r="C35" s="1" t="s">
        <v>72</v>
      </c>
      <c r="D35" s="2">
        <v>110</v>
      </c>
      <c r="E35" s="2">
        <v>241</v>
      </c>
      <c r="F35" s="45">
        <f t="shared" si="0"/>
        <v>351</v>
      </c>
      <c r="G35" s="62">
        <f t="shared" si="1"/>
        <v>48</v>
      </c>
      <c r="H35" s="47">
        <f t="shared" si="2"/>
        <v>0.68660968660968658</v>
      </c>
      <c r="I35" s="2">
        <f t="shared" si="3"/>
        <v>5</v>
      </c>
    </row>
    <row r="36" spans="1:9" x14ac:dyDescent="0.15">
      <c r="A36" s="1" t="s">
        <v>73</v>
      </c>
      <c r="B36" s="8" t="s">
        <v>311</v>
      </c>
      <c r="C36" s="1" t="s">
        <v>74</v>
      </c>
      <c r="D36" s="2">
        <v>471</v>
      </c>
      <c r="E36" s="2">
        <v>797</v>
      </c>
      <c r="F36" s="45">
        <f t="shared" si="0"/>
        <v>1268</v>
      </c>
      <c r="G36" s="62">
        <f t="shared" si="1"/>
        <v>15</v>
      </c>
      <c r="H36" s="47">
        <f t="shared" si="2"/>
        <v>0.62854889589905361</v>
      </c>
      <c r="I36" s="2">
        <f t="shared" si="3"/>
        <v>9</v>
      </c>
    </row>
    <row r="37" spans="1:9" x14ac:dyDescent="0.15">
      <c r="A37" s="1" t="s">
        <v>75</v>
      </c>
      <c r="B37" s="8" t="s">
        <v>310</v>
      </c>
      <c r="C37" s="1" t="s">
        <v>76</v>
      </c>
      <c r="D37" s="2">
        <v>2057</v>
      </c>
      <c r="E37" s="2">
        <v>474</v>
      </c>
      <c r="F37" s="45">
        <f t="shared" si="0"/>
        <v>2531</v>
      </c>
      <c r="G37" s="62">
        <f t="shared" si="1"/>
        <v>8</v>
      </c>
      <c r="H37" s="47">
        <f t="shared" si="2"/>
        <v>0.18727775582773606</v>
      </c>
      <c r="I37" s="2">
        <f t="shared" si="3"/>
        <v>75</v>
      </c>
    </row>
    <row r="38" spans="1:9" x14ac:dyDescent="0.15">
      <c r="A38" s="1" t="s">
        <v>77</v>
      </c>
      <c r="B38" s="8" t="s">
        <v>315</v>
      </c>
      <c r="C38" s="1" t="s">
        <v>78</v>
      </c>
      <c r="D38" s="2">
        <v>1</v>
      </c>
      <c r="E38" s="2">
        <v>406</v>
      </c>
      <c r="F38" s="45">
        <f t="shared" si="0"/>
        <v>407</v>
      </c>
      <c r="G38" s="62">
        <f t="shared" si="1"/>
        <v>44</v>
      </c>
      <c r="H38" s="47">
        <f t="shared" si="2"/>
        <v>0.99754299754299758</v>
      </c>
      <c r="I38" s="2">
        <f t="shared" si="3"/>
        <v>2</v>
      </c>
    </row>
    <row r="39" spans="1:9" x14ac:dyDescent="0.15">
      <c r="A39" s="1" t="s">
        <v>79</v>
      </c>
      <c r="B39" s="8" t="s">
        <v>313</v>
      </c>
      <c r="C39" s="1" t="s">
        <v>80</v>
      </c>
      <c r="D39" s="2">
        <v>67</v>
      </c>
      <c r="E39" s="2">
        <v>137</v>
      </c>
      <c r="F39" s="45">
        <f t="shared" si="0"/>
        <v>204</v>
      </c>
      <c r="G39" s="62">
        <f t="shared" si="1"/>
        <v>64</v>
      </c>
      <c r="H39" s="47">
        <f t="shared" si="2"/>
        <v>0.67156862745098034</v>
      </c>
      <c r="I39" s="2">
        <f t="shared" si="3"/>
        <v>7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612</v>
      </c>
      <c r="E40" s="2">
        <v>232</v>
      </c>
      <c r="F40" s="45">
        <f t="shared" si="0"/>
        <v>844</v>
      </c>
      <c r="G40" s="62">
        <f t="shared" si="1"/>
        <v>19</v>
      </c>
      <c r="H40" s="47">
        <f t="shared" si="2"/>
        <v>0.27488151658767773</v>
      </c>
      <c r="I40" s="2">
        <f t="shared" si="3"/>
        <v>40</v>
      </c>
    </row>
    <row r="41" spans="1:9" x14ac:dyDescent="0.15">
      <c r="A41" s="1" t="s">
        <v>83</v>
      </c>
      <c r="B41" s="8" t="s">
        <v>310</v>
      </c>
      <c r="C41" s="1" t="s">
        <v>84</v>
      </c>
      <c r="D41" s="2">
        <v>706</v>
      </c>
      <c r="E41" s="2">
        <v>78</v>
      </c>
      <c r="F41" s="45">
        <f t="shared" si="0"/>
        <v>784</v>
      </c>
      <c r="G41" s="62">
        <f t="shared" si="1"/>
        <v>22</v>
      </c>
      <c r="H41" s="47">
        <f t="shared" si="2"/>
        <v>9.9489795918367346E-2</v>
      </c>
      <c r="I41" s="2">
        <f t="shared" si="3"/>
        <v>82</v>
      </c>
    </row>
    <row r="42" spans="1:9" x14ac:dyDescent="0.15">
      <c r="A42" s="1" t="s">
        <v>85</v>
      </c>
      <c r="B42" s="8" t="s">
        <v>311</v>
      </c>
      <c r="C42" s="1" t="s">
        <v>86</v>
      </c>
      <c r="D42" s="2">
        <v>818</v>
      </c>
      <c r="E42" s="2">
        <v>803</v>
      </c>
      <c r="F42" s="45">
        <f t="shared" si="0"/>
        <v>1621</v>
      </c>
      <c r="G42" s="62">
        <f t="shared" si="1"/>
        <v>12</v>
      </c>
      <c r="H42" s="47">
        <f t="shared" si="2"/>
        <v>0.49537322640345466</v>
      </c>
      <c r="I42" s="2">
        <f t="shared" si="3"/>
        <v>21</v>
      </c>
    </row>
    <row r="43" spans="1:9" x14ac:dyDescent="0.15">
      <c r="A43" s="1" t="s">
        <v>87</v>
      </c>
      <c r="B43" s="8" t="s">
        <v>314</v>
      </c>
      <c r="C43" s="1" t="s">
        <v>88</v>
      </c>
      <c r="D43" s="2">
        <v>45</v>
      </c>
      <c r="E43" s="2">
        <v>16</v>
      </c>
      <c r="F43" s="45">
        <f t="shared" si="0"/>
        <v>61</v>
      </c>
      <c r="G43" s="62">
        <f t="shared" si="1"/>
        <v>75</v>
      </c>
      <c r="H43" s="47">
        <f t="shared" si="2"/>
        <v>0.26229508196721313</v>
      </c>
      <c r="I43" s="2">
        <f t="shared" si="3"/>
        <v>44</v>
      </c>
    </row>
    <row r="44" spans="1:9" x14ac:dyDescent="0.15">
      <c r="A44" s="1" t="s">
        <v>89</v>
      </c>
      <c r="B44" s="89" t="s">
        <v>310</v>
      </c>
      <c r="C44" s="1" t="s">
        <v>90</v>
      </c>
      <c r="D44" s="2">
        <v>201</v>
      </c>
      <c r="E44" s="2">
        <v>81</v>
      </c>
      <c r="F44" s="45">
        <f t="shared" si="0"/>
        <v>282</v>
      </c>
      <c r="G44" s="62">
        <f t="shared" si="1"/>
        <v>52</v>
      </c>
      <c r="H44" s="47">
        <f t="shared" si="2"/>
        <v>0.28723404255319152</v>
      </c>
      <c r="I44" s="2">
        <f t="shared" si="3"/>
        <v>38</v>
      </c>
    </row>
    <row r="45" spans="1:9" x14ac:dyDescent="0.15">
      <c r="A45" s="1" t="s">
        <v>91</v>
      </c>
      <c r="B45" s="8" t="s">
        <v>315</v>
      </c>
      <c r="C45" s="1" t="s">
        <v>92</v>
      </c>
      <c r="D45" s="2">
        <v>1069</v>
      </c>
      <c r="E45" s="2">
        <v>716</v>
      </c>
      <c r="F45" s="45">
        <f t="shared" si="0"/>
        <v>1785</v>
      </c>
      <c r="G45" s="62">
        <f t="shared" si="1"/>
        <v>11</v>
      </c>
      <c r="H45" s="47">
        <f t="shared" si="2"/>
        <v>0.40112044817927173</v>
      </c>
      <c r="I45" s="2">
        <f t="shared" si="3"/>
        <v>24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48"/>
      <c r="E46" s="48"/>
      <c r="F46" s="49"/>
      <c r="G46" s="100"/>
      <c r="H46" s="51"/>
      <c r="I46" s="48"/>
    </row>
    <row r="47" spans="1:9" x14ac:dyDescent="0.15">
      <c r="A47" s="1" t="s">
        <v>95</v>
      </c>
      <c r="B47" s="8" t="s">
        <v>309</v>
      </c>
      <c r="C47" s="1" t="s">
        <v>96</v>
      </c>
      <c r="D47" s="2">
        <v>518</v>
      </c>
      <c r="E47" s="2">
        <v>146</v>
      </c>
      <c r="F47" s="45">
        <f t="shared" ref="F47:F78" si="4">SUM(D47:E47)</f>
        <v>664</v>
      </c>
      <c r="G47" s="62">
        <f t="shared" ref="G47:G78" si="5">_xlfn.RANK.EQ(F47,$F$12:$F$98,0)</f>
        <v>28</v>
      </c>
      <c r="H47" s="47">
        <f t="shared" ref="H47:H78" si="6">E47/F47</f>
        <v>0.21987951807228914</v>
      </c>
      <c r="I47" s="2">
        <f t="shared" ref="I47:I78" si="7">_xlfn.RANK.EQ(H47,$H$12:$H$98,0)</f>
        <v>61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430</v>
      </c>
      <c r="E48" s="2">
        <v>32</v>
      </c>
      <c r="F48" s="45">
        <f t="shared" si="4"/>
        <v>462</v>
      </c>
      <c r="G48" s="62">
        <f t="shared" si="5"/>
        <v>39</v>
      </c>
      <c r="H48" s="47">
        <f t="shared" si="6"/>
        <v>6.9264069264069264E-2</v>
      </c>
      <c r="I48" s="2">
        <f t="shared" si="7"/>
        <v>85</v>
      </c>
    </row>
    <row r="49" spans="1:9" x14ac:dyDescent="0.15">
      <c r="A49" s="1" t="s">
        <v>99</v>
      </c>
      <c r="B49" s="8" t="s">
        <v>313</v>
      </c>
      <c r="C49" s="1" t="s">
        <v>100</v>
      </c>
      <c r="D49" s="2">
        <v>100</v>
      </c>
      <c r="E49" s="2">
        <v>76</v>
      </c>
      <c r="F49" s="45">
        <f t="shared" si="4"/>
        <v>176</v>
      </c>
      <c r="G49" s="62">
        <f t="shared" si="5"/>
        <v>65</v>
      </c>
      <c r="H49" s="47">
        <f t="shared" si="6"/>
        <v>0.43181818181818182</v>
      </c>
      <c r="I49" s="2">
        <f t="shared" si="7"/>
        <v>23</v>
      </c>
    </row>
    <row r="50" spans="1:9" x14ac:dyDescent="0.15">
      <c r="A50" s="1" t="s">
        <v>101</v>
      </c>
      <c r="B50" s="8" t="s">
        <v>39</v>
      </c>
      <c r="C50" s="1" t="s">
        <v>102</v>
      </c>
      <c r="D50" s="2">
        <v>361</v>
      </c>
      <c r="E50" s="2">
        <v>104</v>
      </c>
      <c r="F50" s="45">
        <f t="shared" si="4"/>
        <v>465</v>
      </c>
      <c r="G50" s="62">
        <f t="shared" si="5"/>
        <v>38</v>
      </c>
      <c r="H50" s="47">
        <f t="shared" si="6"/>
        <v>0.22365591397849463</v>
      </c>
      <c r="I50" s="2">
        <f t="shared" si="7"/>
        <v>59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627</v>
      </c>
      <c r="E51" s="2">
        <v>158</v>
      </c>
      <c r="F51" s="45">
        <f t="shared" si="4"/>
        <v>785</v>
      </c>
      <c r="G51" s="62">
        <f t="shared" si="5"/>
        <v>21</v>
      </c>
      <c r="H51" s="47">
        <f t="shared" si="6"/>
        <v>0.20127388535031848</v>
      </c>
      <c r="I51" s="2">
        <f t="shared" si="7"/>
        <v>67</v>
      </c>
    </row>
    <row r="52" spans="1:9" x14ac:dyDescent="0.15">
      <c r="A52" s="1" t="s">
        <v>105</v>
      </c>
      <c r="B52" s="8" t="s">
        <v>314</v>
      </c>
      <c r="C52" s="1" t="s">
        <v>106</v>
      </c>
      <c r="D52" s="2">
        <v>505</v>
      </c>
      <c r="E52" s="2">
        <v>121</v>
      </c>
      <c r="F52" s="45">
        <f t="shared" si="4"/>
        <v>626</v>
      </c>
      <c r="G52" s="62">
        <f t="shared" si="5"/>
        <v>30</v>
      </c>
      <c r="H52" s="47">
        <f t="shared" si="6"/>
        <v>0.19329073482428116</v>
      </c>
      <c r="I52" s="2">
        <f t="shared" si="7"/>
        <v>72</v>
      </c>
    </row>
    <row r="53" spans="1:9" x14ac:dyDescent="0.15">
      <c r="A53" s="1" t="s">
        <v>107</v>
      </c>
      <c r="B53" s="8" t="s">
        <v>39</v>
      </c>
      <c r="C53" s="1" t="s">
        <v>108</v>
      </c>
      <c r="D53" s="2">
        <v>300</v>
      </c>
      <c r="E53" s="2">
        <v>64</v>
      </c>
      <c r="F53" s="45">
        <f t="shared" si="4"/>
        <v>364</v>
      </c>
      <c r="G53" s="62">
        <f t="shared" si="5"/>
        <v>45</v>
      </c>
      <c r="H53" s="47">
        <f t="shared" si="6"/>
        <v>0.17582417582417584</v>
      </c>
      <c r="I53" s="2">
        <f t="shared" si="7"/>
        <v>76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214</v>
      </c>
      <c r="E54" s="2">
        <v>53</v>
      </c>
      <c r="F54" s="45">
        <f t="shared" si="4"/>
        <v>267</v>
      </c>
      <c r="G54" s="62">
        <f t="shared" si="5"/>
        <v>57</v>
      </c>
      <c r="H54" s="47">
        <f t="shared" si="6"/>
        <v>0.19850187265917604</v>
      </c>
      <c r="I54" s="2">
        <f t="shared" si="7"/>
        <v>70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664</v>
      </c>
      <c r="E55" s="2">
        <v>176</v>
      </c>
      <c r="F55" s="45">
        <f t="shared" si="4"/>
        <v>840</v>
      </c>
      <c r="G55" s="62">
        <f t="shared" si="5"/>
        <v>20</v>
      </c>
      <c r="H55" s="47">
        <f t="shared" si="6"/>
        <v>0.20952380952380953</v>
      </c>
      <c r="I55" s="2">
        <f t="shared" si="7"/>
        <v>63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472</v>
      </c>
      <c r="E56" s="2">
        <v>167</v>
      </c>
      <c r="F56" s="45">
        <f t="shared" si="4"/>
        <v>639</v>
      </c>
      <c r="G56" s="62">
        <f t="shared" si="5"/>
        <v>29</v>
      </c>
      <c r="H56" s="47">
        <f t="shared" si="6"/>
        <v>0.26134585289514867</v>
      </c>
      <c r="I56" s="2">
        <f t="shared" si="7"/>
        <v>45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619</v>
      </c>
      <c r="E57" s="2">
        <v>146</v>
      </c>
      <c r="F57" s="45">
        <f t="shared" si="4"/>
        <v>765</v>
      </c>
      <c r="G57" s="62">
        <f t="shared" si="5"/>
        <v>24</v>
      </c>
      <c r="H57" s="47">
        <f t="shared" si="6"/>
        <v>0.19084967320261437</v>
      </c>
      <c r="I57" s="2">
        <f t="shared" si="7"/>
        <v>73</v>
      </c>
    </row>
    <row r="58" spans="1:9" x14ac:dyDescent="0.15">
      <c r="A58" s="1" t="s">
        <v>117</v>
      </c>
      <c r="B58" s="8" t="s">
        <v>312</v>
      </c>
      <c r="C58" s="1" t="s">
        <v>118</v>
      </c>
      <c r="D58" s="2">
        <v>4</v>
      </c>
      <c r="E58" s="2">
        <v>21</v>
      </c>
      <c r="F58" s="45">
        <f t="shared" si="4"/>
        <v>25</v>
      </c>
      <c r="G58" s="62">
        <f t="shared" si="5"/>
        <v>81</v>
      </c>
      <c r="H58" s="47">
        <f t="shared" si="6"/>
        <v>0.84</v>
      </c>
      <c r="I58" s="2">
        <f t="shared" si="7"/>
        <v>3</v>
      </c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1903</v>
      </c>
      <c r="E59" s="2">
        <v>839</v>
      </c>
      <c r="F59" s="45">
        <f t="shared" si="4"/>
        <v>2742</v>
      </c>
      <c r="G59" s="62">
        <f t="shared" si="5"/>
        <v>5</v>
      </c>
      <c r="H59" s="47">
        <f t="shared" si="6"/>
        <v>0.30598103574033553</v>
      </c>
      <c r="I59" s="2">
        <f t="shared" si="7"/>
        <v>34</v>
      </c>
    </row>
    <row r="60" spans="1:9" x14ac:dyDescent="0.15">
      <c r="A60" s="1" t="s">
        <v>121</v>
      </c>
      <c r="B60" s="8" t="s">
        <v>310</v>
      </c>
      <c r="C60" s="1" t="s">
        <v>122</v>
      </c>
      <c r="D60" s="2">
        <v>815</v>
      </c>
      <c r="E60" s="2">
        <v>130</v>
      </c>
      <c r="F60" s="45">
        <f t="shared" si="4"/>
        <v>945</v>
      </c>
      <c r="G60" s="62">
        <f t="shared" si="5"/>
        <v>16</v>
      </c>
      <c r="H60" s="47">
        <f t="shared" si="6"/>
        <v>0.13756613756613756</v>
      </c>
      <c r="I60" s="2">
        <f t="shared" si="7"/>
        <v>80</v>
      </c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50</v>
      </c>
      <c r="E61" s="2">
        <v>90</v>
      </c>
      <c r="F61" s="45">
        <f t="shared" si="4"/>
        <v>140</v>
      </c>
      <c r="G61" s="62">
        <f t="shared" si="5"/>
        <v>67</v>
      </c>
      <c r="H61" s="47">
        <f t="shared" si="6"/>
        <v>0.6428571428571429</v>
      </c>
      <c r="I61" s="2">
        <f t="shared" si="7"/>
        <v>8</v>
      </c>
    </row>
    <row r="62" spans="1:9" x14ac:dyDescent="0.15">
      <c r="A62" s="1" t="s">
        <v>125</v>
      </c>
      <c r="B62" s="8" t="s">
        <v>310</v>
      </c>
      <c r="C62" s="1" t="s">
        <v>126</v>
      </c>
      <c r="D62" s="2">
        <v>414</v>
      </c>
      <c r="E62" s="2">
        <v>37</v>
      </c>
      <c r="F62" s="45">
        <f t="shared" si="4"/>
        <v>451</v>
      </c>
      <c r="G62" s="62">
        <f t="shared" si="5"/>
        <v>40</v>
      </c>
      <c r="H62" s="47">
        <f t="shared" si="6"/>
        <v>8.2039911308203997E-2</v>
      </c>
      <c r="I62" s="2">
        <f t="shared" si="7"/>
        <v>84</v>
      </c>
    </row>
    <row r="63" spans="1:9" x14ac:dyDescent="0.15">
      <c r="A63" s="1" t="s">
        <v>127</v>
      </c>
      <c r="B63" s="8" t="s">
        <v>39</v>
      </c>
      <c r="C63" s="1" t="s">
        <v>128</v>
      </c>
      <c r="D63" s="2">
        <v>344</v>
      </c>
      <c r="E63" s="2">
        <v>71</v>
      </c>
      <c r="F63" s="45">
        <f t="shared" si="4"/>
        <v>415</v>
      </c>
      <c r="G63" s="62">
        <f t="shared" si="5"/>
        <v>43</v>
      </c>
      <c r="H63" s="47">
        <f t="shared" si="6"/>
        <v>0.1710843373493976</v>
      </c>
      <c r="I63" s="2">
        <f t="shared" si="7"/>
        <v>77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85</v>
      </c>
      <c r="E64" s="2">
        <v>39</v>
      </c>
      <c r="F64" s="45">
        <f t="shared" si="4"/>
        <v>124</v>
      </c>
      <c r="G64" s="62">
        <f t="shared" si="5"/>
        <v>70</v>
      </c>
      <c r="H64" s="47">
        <f t="shared" si="6"/>
        <v>0.31451612903225806</v>
      </c>
      <c r="I64" s="2">
        <f t="shared" si="7"/>
        <v>32</v>
      </c>
    </row>
    <row r="65" spans="1:9" x14ac:dyDescent="0.15">
      <c r="A65" s="1" t="s">
        <v>131</v>
      </c>
      <c r="B65" s="8" t="s">
        <v>312</v>
      </c>
      <c r="C65" s="1" t="s">
        <v>132</v>
      </c>
      <c r="D65" s="2">
        <v>2</v>
      </c>
      <c r="E65" s="2">
        <v>10</v>
      </c>
      <c r="F65" s="45">
        <f t="shared" si="4"/>
        <v>12</v>
      </c>
      <c r="G65" s="62">
        <f t="shared" si="5"/>
        <v>85</v>
      </c>
      <c r="H65" s="47">
        <f t="shared" si="6"/>
        <v>0.83333333333333337</v>
      </c>
      <c r="I65" s="2">
        <f t="shared" si="7"/>
        <v>4</v>
      </c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2796</v>
      </c>
      <c r="E66" s="2">
        <v>958</v>
      </c>
      <c r="F66" s="45">
        <f t="shared" si="4"/>
        <v>3754</v>
      </c>
      <c r="G66" s="62">
        <f t="shared" si="5"/>
        <v>2</v>
      </c>
      <c r="H66" s="47">
        <f t="shared" si="6"/>
        <v>0.25519445924347361</v>
      </c>
      <c r="I66" s="2">
        <f t="shared" si="7"/>
        <v>47</v>
      </c>
    </row>
    <row r="67" spans="1:9" x14ac:dyDescent="0.15">
      <c r="A67" s="1" t="s">
        <v>135</v>
      </c>
      <c r="B67" s="8" t="s">
        <v>313</v>
      </c>
      <c r="C67" s="1" t="s">
        <v>136</v>
      </c>
      <c r="D67" s="2">
        <v>36</v>
      </c>
      <c r="E67" s="2">
        <v>39</v>
      </c>
      <c r="F67" s="45">
        <f t="shared" si="4"/>
        <v>75</v>
      </c>
      <c r="G67" s="62">
        <f t="shared" si="5"/>
        <v>74</v>
      </c>
      <c r="H67" s="47">
        <f t="shared" si="6"/>
        <v>0.52</v>
      </c>
      <c r="I67" s="2">
        <f t="shared" si="7"/>
        <v>18</v>
      </c>
    </row>
    <row r="68" spans="1:9" x14ac:dyDescent="0.15">
      <c r="A68" s="1" t="s">
        <v>137</v>
      </c>
      <c r="B68" s="8" t="s">
        <v>310</v>
      </c>
      <c r="C68" s="1" t="s">
        <v>138</v>
      </c>
      <c r="D68" s="2">
        <v>512</v>
      </c>
      <c r="E68" s="2">
        <v>169</v>
      </c>
      <c r="F68" s="45">
        <f t="shared" si="4"/>
        <v>681</v>
      </c>
      <c r="G68" s="62">
        <f t="shared" si="5"/>
        <v>27</v>
      </c>
      <c r="H68" s="47">
        <f t="shared" si="6"/>
        <v>0.24816446402349487</v>
      </c>
      <c r="I68" s="2">
        <f t="shared" si="7"/>
        <v>52</v>
      </c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2272</v>
      </c>
      <c r="E69" s="2">
        <v>1082</v>
      </c>
      <c r="F69" s="45">
        <f t="shared" si="4"/>
        <v>3354</v>
      </c>
      <c r="G69" s="62">
        <f t="shared" si="5"/>
        <v>3</v>
      </c>
      <c r="H69" s="47">
        <f t="shared" si="6"/>
        <v>0.32259988073941565</v>
      </c>
      <c r="I69" s="2">
        <f t="shared" si="7"/>
        <v>31</v>
      </c>
    </row>
    <row r="70" spans="1:9" x14ac:dyDescent="0.15">
      <c r="A70" s="1" t="s">
        <v>141</v>
      </c>
      <c r="B70" s="8" t="s">
        <v>313</v>
      </c>
      <c r="C70" s="1" t="s">
        <v>142</v>
      </c>
      <c r="D70" s="2">
        <v>40</v>
      </c>
      <c r="E70" s="2">
        <v>55</v>
      </c>
      <c r="F70" s="45">
        <f t="shared" si="4"/>
        <v>95</v>
      </c>
      <c r="G70" s="62">
        <f t="shared" si="5"/>
        <v>72</v>
      </c>
      <c r="H70" s="47">
        <f t="shared" si="6"/>
        <v>0.57894736842105265</v>
      </c>
      <c r="I70" s="2">
        <f t="shared" si="7"/>
        <v>12</v>
      </c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1262</v>
      </c>
      <c r="E71" s="2">
        <v>824</v>
      </c>
      <c r="F71" s="45">
        <f t="shared" si="4"/>
        <v>2086</v>
      </c>
      <c r="G71" s="62">
        <f t="shared" si="5"/>
        <v>10</v>
      </c>
      <c r="H71" s="47">
        <f t="shared" si="6"/>
        <v>0.39501438159156282</v>
      </c>
      <c r="I71" s="2">
        <f t="shared" si="7"/>
        <v>25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104</v>
      </c>
      <c r="E72" s="2">
        <v>153</v>
      </c>
      <c r="F72" s="45">
        <f t="shared" si="4"/>
        <v>257</v>
      </c>
      <c r="G72" s="62">
        <f t="shared" si="5"/>
        <v>60</v>
      </c>
      <c r="H72" s="47">
        <f t="shared" si="6"/>
        <v>0.59533073929961089</v>
      </c>
      <c r="I72" s="2">
        <f t="shared" si="7"/>
        <v>11</v>
      </c>
    </row>
    <row r="73" spans="1:9" x14ac:dyDescent="0.15">
      <c r="A73" s="1" t="s">
        <v>147</v>
      </c>
      <c r="B73" s="8" t="s">
        <v>313</v>
      </c>
      <c r="C73" s="1" t="s">
        <v>148</v>
      </c>
      <c r="D73" s="2">
        <v>24</v>
      </c>
      <c r="E73" s="2">
        <v>27</v>
      </c>
      <c r="F73" s="45">
        <f t="shared" si="4"/>
        <v>51</v>
      </c>
      <c r="G73" s="62">
        <f t="shared" si="5"/>
        <v>76</v>
      </c>
      <c r="H73" s="47">
        <f t="shared" si="6"/>
        <v>0.52941176470588236</v>
      </c>
      <c r="I73" s="2">
        <f t="shared" si="7"/>
        <v>16</v>
      </c>
    </row>
    <row r="74" spans="1:9" x14ac:dyDescent="0.15">
      <c r="A74" s="1" t="s">
        <v>149</v>
      </c>
      <c r="B74" s="8" t="s">
        <v>315</v>
      </c>
      <c r="C74" s="1" t="s">
        <v>150</v>
      </c>
      <c r="D74" s="2">
        <v>0</v>
      </c>
      <c r="E74" s="2">
        <v>267</v>
      </c>
      <c r="F74" s="45">
        <f t="shared" si="4"/>
        <v>267</v>
      </c>
      <c r="G74" s="62">
        <f t="shared" si="5"/>
        <v>57</v>
      </c>
      <c r="H74" s="47">
        <f t="shared" si="6"/>
        <v>1</v>
      </c>
      <c r="I74" s="2">
        <f t="shared" si="7"/>
        <v>1</v>
      </c>
    </row>
    <row r="75" spans="1:9" x14ac:dyDescent="0.15">
      <c r="A75" s="1" t="s">
        <v>151</v>
      </c>
      <c r="B75" s="8" t="s">
        <v>314</v>
      </c>
      <c r="C75" s="1" t="s">
        <v>152</v>
      </c>
      <c r="D75" s="2">
        <v>617</v>
      </c>
      <c r="E75" s="2">
        <v>160</v>
      </c>
      <c r="F75" s="45">
        <f t="shared" si="4"/>
        <v>777</v>
      </c>
      <c r="G75" s="62">
        <f t="shared" si="5"/>
        <v>23</v>
      </c>
      <c r="H75" s="47">
        <f t="shared" si="6"/>
        <v>0.20592020592020591</v>
      </c>
      <c r="I75" s="2">
        <f t="shared" si="7"/>
        <v>64</v>
      </c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218</v>
      </c>
      <c r="E76" s="2">
        <v>73</v>
      </c>
      <c r="F76" s="45">
        <f t="shared" si="4"/>
        <v>291</v>
      </c>
      <c r="G76" s="62">
        <f t="shared" si="5"/>
        <v>51</v>
      </c>
      <c r="H76" s="47">
        <f t="shared" si="6"/>
        <v>0.25085910652920962</v>
      </c>
      <c r="I76" s="2">
        <f t="shared" si="7"/>
        <v>50</v>
      </c>
    </row>
    <row r="77" spans="1:9" x14ac:dyDescent="0.15">
      <c r="A77" s="1" t="s">
        <v>155</v>
      </c>
      <c r="B77" s="8" t="s">
        <v>39</v>
      </c>
      <c r="C77" s="1" t="s">
        <v>156</v>
      </c>
      <c r="D77" s="2">
        <v>283</v>
      </c>
      <c r="E77" s="2">
        <v>72</v>
      </c>
      <c r="F77" s="45">
        <f t="shared" si="4"/>
        <v>355</v>
      </c>
      <c r="G77" s="62">
        <f t="shared" si="5"/>
        <v>47</v>
      </c>
      <c r="H77" s="47">
        <f t="shared" si="6"/>
        <v>0.20281690140845071</v>
      </c>
      <c r="I77" s="2">
        <f t="shared" si="7"/>
        <v>66</v>
      </c>
    </row>
    <row r="78" spans="1:9" x14ac:dyDescent="0.15">
      <c r="A78" s="1" t="s">
        <v>157</v>
      </c>
      <c r="B78" s="8" t="s">
        <v>39</v>
      </c>
      <c r="C78" s="1" t="s">
        <v>158</v>
      </c>
      <c r="D78" s="2">
        <v>204</v>
      </c>
      <c r="E78" s="2">
        <v>70</v>
      </c>
      <c r="F78" s="45">
        <f t="shared" si="4"/>
        <v>274</v>
      </c>
      <c r="G78" s="62">
        <f t="shared" si="5"/>
        <v>54</v>
      </c>
      <c r="H78" s="47">
        <f t="shared" si="6"/>
        <v>0.25547445255474455</v>
      </c>
      <c r="I78" s="2">
        <f t="shared" si="7"/>
        <v>46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677</v>
      </c>
      <c r="E79" s="2">
        <v>245</v>
      </c>
      <c r="F79" s="45">
        <f t="shared" ref="F79:F97" si="8">SUM(D79:E79)</f>
        <v>922</v>
      </c>
      <c r="G79" s="62">
        <f t="shared" ref="G79:G97" si="9">_xlfn.RANK.EQ(F79,$F$12:$F$98,0)</f>
        <v>17</v>
      </c>
      <c r="H79" s="47">
        <f t="shared" ref="H79:H97" si="10">E79/F79</f>
        <v>0.26572668112798264</v>
      </c>
      <c r="I79" s="2">
        <f t="shared" ref="I79:I97" si="11">_xlfn.RANK.EQ(H79,$H$12:$H$98,0)</f>
        <v>41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1033</v>
      </c>
      <c r="E80" s="2">
        <v>547</v>
      </c>
      <c r="F80" s="45">
        <f t="shared" si="8"/>
        <v>1580</v>
      </c>
      <c r="G80" s="62">
        <f t="shared" si="9"/>
        <v>13</v>
      </c>
      <c r="H80" s="47">
        <f t="shared" si="10"/>
        <v>0.34620253164556963</v>
      </c>
      <c r="I80" s="2">
        <f t="shared" si="11"/>
        <v>27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419</v>
      </c>
      <c r="E81" s="2">
        <v>82</v>
      </c>
      <c r="F81" s="45">
        <f t="shared" si="8"/>
        <v>501</v>
      </c>
      <c r="G81" s="62">
        <f t="shared" si="9"/>
        <v>35</v>
      </c>
      <c r="H81" s="47">
        <f t="shared" si="10"/>
        <v>0.16367265469061876</v>
      </c>
      <c r="I81" s="2">
        <f t="shared" si="11"/>
        <v>78</v>
      </c>
    </row>
    <row r="82" spans="1:9" x14ac:dyDescent="0.15">
      <c r="A82" s="1" t="s">
        <v>165</v>
      </c>
      <c r="B82" s="8" t="s">
        <v>39</v>
      </c>
      <c r="C82" s="1" t="s">
        <v>166</v>
      </c>
      <c r="D82" s="2">
        <v>418</v>
      </c>
      <c r="E82" s="2">
        <v>142</v>
      </c>
      <c r="F82" s="45">
        <f t="shared" si="8"/>
        <v>560</v>
      </c>
      <c r="G82" s="62">
        <f t="shared" si="9"/>
        <v>33</v>
      </c>
      <c r="H82" s="47">
        <f t="shared" si="10"/>
        <v>0.25357142857142856</v>
      </c>
      <c r="I82" s="2">
        <f t="shared" si="11"/>
        <v>48</v>
      </c>
    </row>
    <row r="83" spans="1:9" x14ac:dyDescent="0.15">
      <c r="A83" s="1" t="s">
        <v>167</v>
      </c>
      <c r="B83" s="8" t="s">
        <v>313</v>
      </c>
      <c r="C83" s="1" t="s">
        <v>168</v>
      </c>
      <c r="D83" s="2">
        <v>57</v>
      </c>
      <c r="E83" s="2">
        <v>75</v>
      </c>
      <c r="F83" s="45">
        <f t="shared" si="8"/>
        <v>132</v>
      </c>
      <c r="G83" s="62">
        <f t="shared" si="9"/>
        <v>69</v>
      </c>
      <c r="H83" s="47">
        <f t="shared" si="10"/>
        <v>0.56818181818181823</v>
      </c>
      <c r="I83" s="2">
        <f t="shared" si="11"/>
        <v>14</v>
      </c>
    </row>
    <row r="84" spans="1:9" x14ac:dyDescent="0.15">
      <c r="A84" s="1" t="s">
        <v>169</v>
      </c>
      <c r="B84" s="8" t="s">
        <v>39</v>
      </c>
      <c r="C84" s="1" t="s">
        <v>170</v>
      </c>
      <c r="D84" s="2">
        <v>176</v>
      </c>
      <c r="E84" s="2">
        <v>77</v>
      </c>
      <c r="F84" s="45">
        <f t="shared" si="8"/>
        <v>253</v>
      </c>
      <c r="G84" s="62">
        <f t="shared" si="9"/>
        <v>62</v>
      </c>
      <c r="H84" s="47">
        <f t="shared" si="10"/>
        <v>0.30434782608695654</v>
      </c>
      <c r="I84" s="2">
        <f t="shared" si="11"/>
        <v>35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395</v>
      </c>
      <c r="E85" s="2">
        <v>99</v>
      </c>
      <c r="F85" s="45">
        <f t="shared" si="8"/>
        <v>494</v>
      </c>
      <c r="G85" s="62">
        <f t="shared" si="9"/>
        <v>36</v>
      </c>
      <c r="H85" s="47">
        <f t="shared" si="10"/>
        <v>0.20040485829959515</v>
      </c>
      <c r="I85" s="2">
        <f t="shared" si="11"/>
        <v>69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98</v>
      </c>
      <c r="E86" s="52">
        <v>54</v>
      </c>
      <c r="F86" s="53">
        <f t="shared" si="8"/>
        <v>152</v>
      </c>
      <c r="G86" s="63">
        <f t="shared" si="9"/>
        <v>66</v>
      </c>
      <c r="H86" s="55">
        <f t="shared" si="10"/>
        <v>0.35526315789473684</v>
      </c>
      <c r="I86" s="52">
        <f t="shared" si="11"/>
        <v>26</v>
      </c>
    </row>
    <row r="87" spans="1:9" x14ac:dyDescent="0.15">
      <c r="A87" s="1" t="s">
        <v>175</v>
      </c>
      <c r="B87" s="8" t="s">
        <v>310</v>
      </c>
      <c r="C87" s="1" t="s">
        <v>176</v>
      </c>
      <c r="D87" s="2">
        <v>672</v>
      </c>
      <c r="E87" s="2">
        <v>76</v>
      </c>
      <c r="F87" s="45">
        <f t="shared" si="8"/>
        <v>748</v>
      </c>
      <c r="G87" s="62">
        <f t="shared" si="9"/>
        <v>25</v>
      </c>
      <c r="H87" s="47">
        <f t="shared" si="10"/>
        <v>0.10160427807486631</v>
      </c>
      <c r="I87" s="2">
        <f t="shared" si="11"/>
        <v>81</v>
      </c>
    </row>
    <row r="88" spans="1:9" x14ac:dyDescent="0.15">
      <c r="A88" s="1" t="s">
        <v>177</v>
      </c>
      <c r="B88" s="8" t="s">
        <v>313</v>
      </c>
      <c r="C88" s="1" t="s">
        <v>178</v>
      </c>
      <c r="D88" s="2">
        <v>24</v>
      </c>
      <c r="E88" s="2">
        <v>27</v>
      </c>
      <c r="F88" s="45">
        <f t="shared" si="8"/>
        <v>51</v>
      </c>
      <c r="G88" s="62">
        <f t="shared" si="9"/>
        <v>76</v>
      </c>
      <c r="H88" s="47">
        <f t="shared" si="10"/>
        <v>0.52941176470588236</v>
      </c>
      <c r="I88" s="2">
        <f t="shared" si="11"/>
        <v>16</v>
      </c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1953</v>
      </c>
      <c r="E89" s="2">
        <v>653</v>
      </c>
      <c r="F89" s="45">
        <f t="shared" si="8"/>
        <v>2606</v>
      </c>
      <c r="G89" s="62">
        <f t="shared" si="9"/>
        <v>6</v>
      </c>
      <c r="H89" s="47">
        <f t="shared" si="10"/>
        <v>0.250575594781274</v>
      </c>
      <c r="I89" s="2">
        <f t="shared" si="11"/>
        <v>51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209</v>
      </c>
      <c r="E90" s="2">
        <v>68</v>
      </c>
      <c r="F90" s="45">
        <f t="shared" si="8"/>
        <v>277</v>
      </c>
      <c r="G90" s="62">
        <f t="shared" si="9"/>
        <v>53</v>
      </c>
      <c r="H90" s="47">
        <f t="shared" si="10"/>
        <v>0.24548736462093862</v>
      </c>
      <c r="I90" s="2">
        <f t="shared" si="11"/>
        <v>53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316</v>
      </c>
      <c r="E91" s="2">
        <v>114</v>
      </c>
      <c r="F91" s="45">
        <f t="shared" si="8"/>
        <v>430</v>
      </c>
      <c r="G91" s="62">
        <f t="shared" si="9"/>
        <v>41</v>
      </c>
      <c r="H91" s="47">
        <f t="shared" si="10"/>
        <v>0.26511627906976742</v>
      </c>
      <c r="I91" s="2">
        <f t="shared" si="11"/>
        <v>42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587</v>
      </c>
      <c r="E92" s="2">
        <v>152</v>
      </c>
      <c r="F92" s="45">
        <f t="shared" si="8"/>
        <v>739</v>
      </c>
      <c r="G92" s="62">
        <f t="shared" si="9"/>
        <v>26</v>
      </c>
      <c r="H92" s="47">
        <f t="shared" si="10"/>
        <v>0.20568335588633288</v>
      </c>
      <c r="I92" s="2">
        <f t="shared" si="11"/>
        <v>65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198</v>
      </c>
      <c r="E93" s="2">
        <v>56</v>
      </c>
      <c r="F93" s="45">
        <f t="shared" si="8"/>
        <v>254</v>
      </c>
      <c r="G93" s="62">
        <f t="shared" si="9"/>
        <v>61</v>
      </c>
      <c r="H93" s="47">
        <f t="shared" si="10"/>
        <v>0.22047244094488189</v>
      </c>
      <c r="I93" s="2">
        <f t="shared" si="11"/>
        <v>60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201</v>
      </c>
      <c r="E94" s="2">
        <v>60</v>
      </c>
      <c r="F94" s="45">
        <f t="shared" si="8"/>
        <v>261</v>
      </c>
      <c r="G94" s="62">
        <f t="shared" si="9"/>
        <v>59</v>
      </c>
      <c r="H94" s="47">
        <f t="shared" si="10"/>
        <v>0.22988505747126436</v>
      </c>
      <c r="I94" s="2">
        <f t="shared" si="11"/>
        <v>56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497</v>
      </c>
      <c r="E95" s="2">
        <v>125</v>
      </c>
      <c r="F95" s="45">
        <f t="shared" si="8"/>
        <v>622</v>
      </c>
      <c r="G95" s="62">
        <f t="shared" si="9"/>
        <v>32</v>
      </c>
      <c r="H95" s="47">
        <f t="shared" si="10"/>
        <v>0.20096463022508038</v>
      </c>
      <c r="I95" s="2">
        <f t="shared" si="11"/>
        <v>68</v>
      </c>
    </row>
    <row r="96" spans="1:9" x14ac:dyDescent="0.15">
      <c r="A96" s="1" t="s">
        <v>193</v>
      </c>
      <c r="B96" s="8" t="s">
        <v>310</v>
      </c>
      <c r="C96" s="1" t="s">
        <v>194</v>
      </c>
      <c r="D96" s="2">
        <v>17</v>
      </c>
      <c r="E96" s="2">
        <v>4</v>
      </c>
      <c r="F96" s="45">
        <f t="shared" si="8"/>
        <v>21</v>
      </c>
      <c r="G96" s="62">
        <f t="shared" si="9"/>
        <v>82</v>
      </c>
      <c r="H96" s="47">
        <f t="shared" si="10"/>
        <v>0.19047619047619047</v>
      </c>
      <c r="I96" s="2">
        <f t="shared" si="11"/>
        <v>74</v>
      </c>
    </row>
    <row r="97" spans="1:9" x14ac:dyDescent="0.15">
      <c r="A97" s="1" t="s">
        <v>195</v>
      </c>
      <c r="B97" s="8" t="s">
        <v>39</v>
      </c>
      <c r="C97" s="1" t="s">
        <v>196</v>
      </c>
      <c r="D97" s="2">
        <v>205</v>
      </c>
      <c r="E97" s="2">
        <v>91</v>
      </c>
      <c r="F97" s="45">
        <f t="shared" si="8"/>
        <v>296</v>
      </c>
      <c r="G97" s="62">
        <f t="shared" si="9"/>
        <v>50</v>
      </c>
      <c r="H97" s="47">
        <f t="shared" si="10"/>
        <v>0.30743243243243246</v>
      </c>
      <c r="I97" s="2">
        <f t="shared" si="11"/>
        <v>33</v>
      </c>
    </row>
    <row r="98" spans="1:9" ht="14.25" thickBot="1" x14ac:dyDescent="0.2">
      <c r="A98" s="26"/>
      <c r="B98" s="90"/>
      <c r="C98" s="26"/>
    </row>
    <row r="99" spans="1:9" ht="14.25" thickBot="1" x14ac:dyDescent="0.2">
      <c r="C99" s="275" t="s">
        <v>517</v>
      </c>
      <c r="D99" s="276">
        <f>SUM(D12:D97)</f>
        <v>46123</v>
      </c>
      <c r="E99" s="276">
        <f t="shared" ref="E99:F99" si="12">SUM(E12:E97)</f>
        <v>19488</v>
      </c>
      <c r="F99" s="277">
        <f t="shared" si="12"/>
        <v>65611</v>
      </c>
    </row>
  </sheetData>
  <autoFilter ref="A11:I97" xr:uid="{00000000-0009-0000-0000-000018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800-000000000000}"/>
  </hyperlink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9" customWidth="1"/>
    <col min="3" max="3" width="28.375" customWidth="1"/>
    <col min="4" max="5" width="7.625" style="26" bestFit="1" customWidth="1"/>
    <col min="6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275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103</v>
      </c>
      <c r="E6" s="57">
        <f>INDEX(E12:E97,MATCH(C6,C12:C97,0),0)</f>
        <v>56</v>
      </c>
      <c r="F6" s="57">
        <f>SUM(D6:E6)</f>
        <v>159</v>
      </c>
      <c r="G6" s="58">
        <f>_xlfn.RANK.EQ(F6,$F$12:$F$97,0)</f>
        <v>66</v>
      </c>
      <c r="H6" s="59">
        <f>E6/F6</f>
        <v>0.3522012578616352</v>
      </c>
      <c r="I6" s="60">
        <f>_xlfn.RANK.EQ(H6,$H$12:$H$97,0)</f>
        <v>30</v>
      </c>
    </row>
    <row r="7" spans="1:13" x14ac:dyDescent="0.15">
      <c r="C7" s="28" t="s">
        <v>20</v>
      </c>
      <c r="D7" s="94">
        <f>ROUND(SUMIF($B$12:$B$97,"G",D12:D97)/(COUNTIFS(B12:B97,"G",D12:D97,"&lt;&gt;")),1)</f>
        <v>321.5</v>
      </c>
      <c r="E7" s="95">
        <f>ROUND(SUMIF($B$12:$B$97,"G",E12:E97)/(COUNTIFS(B12:B97,"G",D12:D97,"&lt;&gt;")),1)</f>
        <v>95.8</v>
      </c>
      <c r="F7" s="95">
        <f>ROUND(SUM(D7:E7),1)</f>
        <v>417.3</v>
      </c>
      <c r="G7" s="30"/>
      <c r="H7" s="31">
        <f>E7/F7</f>
        <v>0.22957105200095854</v>
      </c>
      <c r="I7" s="32"/>
    </row>
    <row r="8" spans="1:13" ht="14.25" thickBot="1" x14ac:dyDescent="0.2">
      <c r="C8" s="33" t="s">
        <v>21</v>
      </c>
      <c r="D8" s="97">
        <f>ROUND(AVERAGE(D12:D97),1)</f>
        <v>531.9</v>
      </c>
      <c r="E8" s="98">
        <f>ROUND(AVERAGE(E12:E97),1)</f>
        <v>229.4</v>
      </c>
      <c r="F8" s="98">
        <f>ROUND(SUM(D8:E8),1)</f>
        <v>761.3</v>
      </c>
      <c r="G8" s="36"/>
      <c r="H8" s="37">
        <f>E8/F8</f>
        <v>0.30132667805070279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2020年度（基準日：５月１日）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6" t="s">
        <v>22</v>
      </c>
      <c r="B11" s="88" t="s">
        <v>23</v>
      </c>
      <c r="C11" s="16" t="s">
        <v>15</v>
      </c>
      <c r="D11" s="40" t="s">
        <v>0</v>
      </c>
      <c r="E11" s="40" t="s">
        <v>1</v>
      </c>
      <c r="F11" s="41" t="s">
        <v>16</v>
      </c>
      <c r="G11" s="61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1628</v>
      </c>
      <c r="E12" s="2">
        <v>840</v>
      </c>
      <c r="F12" s="45">
        <f t="shared" ref="F12:F45" si="0">SUM(D12:E12)</f>
        <v>2468</v>
      </c>
      <c r="G12" s="62">
        <f t="shared" ref="G12:G45" si="1">_xlfn.RANK.EQ(F12,$F$12:$F$98,0)</f>
        <v>9</v>
      </c>
      <c r="H12" s="47">
        <f t="shared" ref="H12:H45" si="2">E12/F12</f>
        <v>0.34035656401944897</v>
      </c>
      <c r="I12" s="2">
        <f t="shared" ref="I12:I45" si="3">_xlfn.RANK.EQ(H12,$H$12:$H$98,0)</f>
        <v>31</v>
      </c>
    </row>
    <row r="13" spans="1:13" x14ac:dyDescent="0.15">
      <c r="A13" s="1" t="s">
        <v>26</v>
      </c>
      <c r="B13" s="8" t="s">
        <v>313</v>
      </c>
      <c r="C13" s="1" t="s">
        <v>27</v>
      </c>
      <c r="D13" s="2">
        <v>52</v>
      </c>
      <c r="E13" s="2">
        <v>45</v>
      </c>
      <c r="F13" s="45">
        <f t="shared" si="0"/>
        <v>97</v>
      </c>
      <c r="G13" s="62">
        <f t="shared" si="1"/>
        <v>72</v>
      </c>
      <c r="H13" s="47">
        <f t="shared" si="2"/>
        <v>0.46391752577319589</v>
      </c>
      <c r="I13" s="2">
        <f t="shared" si="3"/>
        <v>20</v>
      </c>
    </row>
    <row r="14" spans="1:13" x14ac:dyDescent="0.15">
      <c r="A14" s="1" t="s">
        <v>28</v>
      </c>
      <c r="B14" s="8" t="s">
        <v>310</v>
      </c>
      <c r="C14" s="1" t="s">
        <v>29</v>
      </c>
      <c r="D14" s="2">
        <v>253</v>
      </c>
      <c r="E14" s="2">
        <v>32</v>
      </c>
      <c r="F14" s="45">
        <f t="shared" si="0"/>
        <v>285</v>
      </c>
      <c r="G14" s="62">
        <f t="shared" si="1"/>
        <v>50</v>
      </c>
      <c r="H14" s="47">
        <f t="shared" si="2"/>
        <v>0.11228070175438597</v>
      </c>
      <c r="I14" s="2">
        <f t="shared" si="3"/>
        <v>81</v>
      </c>
    </row>
    <row r="15" spans="1:13" x14ac:dyDescent="0.15">
      <c r="A15" s="1" t="s">
        <v>30</v>
      </c>
      <c r="B15" s="8" t="s">
        <v>311</v>
      </c>
      <c r="C15" s="1" t="s">
        <v>31</v>
      </c>
      <c r="D15" s="2">
        <v>22</v>
      </c>
      <c r="E15" s="2">
        <v>28</v>
      </c>
      <c r="F15" s="45">
        <f t="shared" si="0"/>
        <v>50</v>
      </c>
      <c r="G15" s="62">
        <f t="shared" si="1"/>
        <v>75</v>
      </c>
      <c r="H15" s="47">
        <f t="shared" si="2"/>
        <v>0.56000000000000005</v>
      </c>
      <c r="I15" s="2">
        <f t="shared" si="3"/>
        <v>15</v>
      </c>
    </row>
    <row r="16" spans="1:13" x14ac:dyDescent="0.15">
      <c r="A16" s="1" t="s">
        <v>32</v>
      </c>
      <c r="B16" s="8" t="s">
        <v>310</v>
      </c>
      <c r="C16" s="1" t="s">
        <v>33</v>
      </c>
      <c r="D16" s="2">
        <v>23</v>
      </c>
      <c r="E16" s="2">
        <v>25</v>
      </c>
      <c r="F16" s="45">
        <f t="shared" si="0"/>
        <v>48</v>
      </c>
      <c r="G16" s="62">
        <f t="shared" si="1"/>
        <v>76</v>
      </c>
      <c r="H16" s="47">
        <f t="shared" si="2"/>
        <v>0.52083333333333337</v>
      </c>
      <c r="I16" s="2">
        <f t="shared" si="3"/>
        <v>16</v>
      </c>
    </row>
    <row r="17" spans="1:9" x14ac:dyDescent="0.15">
      <c r="A17" s="1" t="s">
        <v>34</v>
      </c>
      <c r="B17" s="8" t="s">
        <v>310</v>
      </c>
      <c r="C17" s="1" t="s">
        <v>35</v>
      </c>
      <c r="D17" s="2">
        <v>108</v>
      </c>
      <c r="E17" s="2">
        <v>19</v>
      </c>
      <c r="F17" s="45">
        <f t="shared" si="0"/>
        <v>127</v>
      </c>
      <c r="G17" s="62">
        <f t="shared" si="1"/>
        <v>68</v>
      </c>
      <c r="H17" s="47">
        <f t="shared" si="2"/>
        <v>0.14960629921259844</v>
      </c>
      <c r="I17" s="2">
        <f t="shared" si="3"/>
        <v>77</v>
      </c>
    </row>
    <row r="18" spans="1:9" x14ac:dyDescent="0.15">
      <c r="A18" s="1" t="s">
        <v>36</v>
      </c>
      <c r="B18" s="8" t="s">
        <v>312</v>
      </c>
      <c r="C18" s="1" t="s">
        <v>37</v>
      </c>
      <c r="D18" s="2">
        <v>4</v>
      </c>
      <c r="E18" s="2">
        <v>9</v>
      </c>
      <c r="F18" s="45">
        <f t="shared" si="0"/>
        <v>13</v>
      </c>
      <c r="G18" s="62">
        <f t="shared" si="1"/>
        <v>83</v>
      </c>
      <c r="H18" s="47">
        <f t="shared" si="2"/>
        <v>0.69230769230769229</v>
      </c>
      <c r="I18" s="2">
        <f t="shared" si="3"/>
        <v>7</v>
      </c>
    </row>
    <row r="19" spans="1:9" x14ac:dyDescent="0.15">
      <c r="A19" s="1" t="s">
        <v>38</v>
      </c>
      <c r="B19" s="8" t="s">
        <v>39</v>
      </c>
      <c r="C19" s="1" t="s">
        <v>40</v>
      </c>
      <c r="D19" s="2">
        <v>176</v>
      </c>
      <c r="E19" s="2">
        <v>58</v>
      </c>
      <c r="F19" s="45">
        <f t="shared" si="0"/>
        <v>234</v>
      </c>
      <c r="G19" s="62">
        <f t="shared" si="1"/>
        <v>61</v>
      </c>
      <c r="H19" s="47">
        <f t="shared" si="2"/>
        <v>0.24786324786324787</v>
      </c>
      <c r="I19" s="2">
        <f t="shared" si="3"/>
        <v>51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254</v>
      </c>
      <c r="E20" s="2">
        <v>80</v>
      </c>
      <c r="F20" s="45">
        <f t="shared" si="0"/>
        <v>334</v>
      </c>
      <c r="G20" s="62">
        <f t="shared" si="1"/>
        <v>48</v>
      </c>
      <c r="H20" s="47">
        <f t="shared" si="2"/>
        <v>0.23952095808383234</v>
      </c>
      <c r="I20" s="2">
        <f t="shared" si="3"/>
        <v>55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1826</v>
      </c>
      <c r="E21" s="2">
        <v>709</v>
      </c>
      <c r="F21" s="45">
        <f t="shared" si="0"/>
        <v>2535</v>
      </c>
      <c r="G21" s="62">
        <f t="shared" si="1"/>
        <v>8</v>
      </c>
      <c r="H21" s="47">
        <f t="shared" si="2"/>
        <v>0.27968441814595663</v>
      </c>
      <c r="I21" s="2">
        <f t="shared" si="3"/>
        <v>40</v>
      </c>
    </row>
    <row r="22" spans="1:9" x14ac:dyDescent="0.15">
      <c r="A22" s="1" t="s">
        <v>45</v>
      </c>
      <c r="B22" s="8" t="s">
        <v>313</v>
      </c>
      <c r="C22" s="1" t="s">
        <v>46</v>
      </c>
      <c r="D22" s="2">
        <v>12</v>
      </c>
      <c r="E22" s="2">
        <v>12</v>
      </c>
      <c r="F22" s="45">
        <f t="shared" si="0"/>
        <v>24</v>
      </c>
      <c r="G22" s="62">
        <f t="shared" si="1"/>
        <v>80</v>
      </c>
      <c r="H22" s="47">
        <f t="shared" si="2"/>
        <v>0.5</v>
      </c>
      <c r="I22" s="2">
        <f t="shared" si="3"/>
        <v>17</v>
      </c>
    </row>
    <row r="23" spans="1:9" x14ac:dyDescent="0.15">
      <c r="A23" s="1" t="s">
        <v>47</v>
      </c>
      <c r="B23" s="8" t="s">
        <v>39</v>
      </c>
      <c r="C23" s="1" t="s">
        <v>48</v>
      </c>
      <c r="D23" s="2">
        <v>205</v>
      </c>
      <c r="E23" s="2">
        <v>60</v>
      </c>
      <c r="F23" s="45">
        <f t="shared" si="0"/>
        <v>265</v>
      </c>
      <c r="G23" s="62">
        <f t="shared" si="1"/>
        <v>54</v>
      </c>
      <c r="H23" s="47">
        <f t="shared" si="2"/>
        <v>0.22641509433962265</v>
      </c>
      <c r="I23" s="2">
        <f t="shared" si="3"/>
        <v>63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437</v>
      </c>
      <c r="E24" s="2">
        <v>109</v>
      </c>
      <c r="F24" s="45">
        <f t="shared" si="0"/>
        <v>546</v>
      </c>
      <c r="G24" s="62">
        <f t="shared" si="1"/>
        <v>34</v>
      </c>
      <c r="H24" s="47">
        <f t="shared" si="2"/>
        <v>0.19963369963369965</v>
      </c>
      <c r="I24" s="2">
        <f t="shared" si="3"/>
        <v>69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67</v>
      </c>
      <c r="E25" s="2">
        <v>57</v>
      </c>
      <c r="F25" s="45">
        <f t="shared" si="0"/>
        <v>124</v>
      </c>
      <c r="G25" s="62">
        <f t="shared" si="1"/>
        <v>69</v>
      </c>
      <c r="H25" s="47">
        <f t="shared" si="2"/>
        <v>0.45967741935483869</v>
      </c>
      <c r="I25" s="2">
        <f t="shared" si="3"/>
        <v>22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482</v>
      </c>
      <c r="E26" s="2">
        <v>150</v>
      </c>
      <c r="F26" s="45">
        <f t="shared" si="0"/>
        <v>632</v>
      </c>
      <c r="G26" s="62">
        <f t="shared" si="1"/>
        <v>30</v>
      </c>
      <c r="H26" s="47">
        <f t="shared" si="2"/>
        <v>0.23734177215189872</v>
      </c>
      <c r="I26" s="2">
        <f t="shared" si="3"/>
        <v>56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1969</v>
      </c>
      <c r="E27" s="2">
        <v>1176</v>
      </c>
      <c r="F27" s="45">
        <f t="shared" si="0"/>
        <v>3145</v>
      </c>
      <c r="G27" s="62">
        <f t="shared" si="1"/>
        <v>4</v>
      </c>
      <c r="H27" s="47">
        <f t="shared" si="2"/>
        <v>0.37392686804451508</v>
      </c>
      <c r="I27" s="2">
        <f t="shared" si="3"/>
        <v>27</v>
      </c>
    </row>
    <row r="28" spans="1:9" x14ac:dyDescent="0.15">
      <c r="A28" s="1" t="s">
        <v>57</v>
      </c>
      <c r="B28" s="8" t="s">
        <v>311</v>
      </c>
      <c r="C28" s="1" t="s">
        <v>58</v>
      </c>
      <c r="D28" s="2">
        <v>4</v>
      </c>
      <c r="E28" s="2">
        <v>4</v>
      </c>
      <c r="F28" s="45">
        <f t="shared" si="0"/>
        <v>8</v>
      </c>
      <c r="G28" s="62">
        <f t="shared" si="1"/>
        <v>84</v>
      </c>
      <c r="H28" s="47">
        <f t="shared" si="2"/>
        <v>0.5</v>
      </c>
      <c r="I28" s="2">
        <f t="shared" si="3"/>
        <v>17</v>
      </c>
    </row>
    <row r="29" spans="1:9" x14ac:dyDescent="0.15">
      <c r="A29" s="1" t="s">
        <v>59</v>
      </c>
      <c r="B29" s="8" t="s">
        <v>315</v>
      </c>
      <c r="C29" s="1" t="s">
        <v>60</v>
      </c>
      <c r="D29" s="2">
        <v>312</v>
      </c>
      <c r="E29" s="2">
        <v>108</v>
      </c>
      <c r="F29" s="45">
        <f t="shared" si="0"/>
        <v>420</v>
      </c>
      <c r="G29" s="62">
        <f t="shared" si="1"/>
        <v>42</v>
      </c>
      <c r="H29" s="47">
        <f t="shared" si="2"/>
        <v>0.25714285714285712</v>
      </c>
      <c r="I29" s="2">
        <f t="shared" si="3"/>
        <v>48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347</v>
      </c>
      <c r="E30" s="2">
        <v>104</v>
      </c>
      <c r="F30" s="45">
        <f t="shared" si="0"/>
        <v>451</v>
      </c>
      <c r="G30" s="62">
        <f t="shared" si="1"/>
        <v>36</v>
      </c>
      <c r="H30" s="47">
        <f t="shared" si="2"/>
        <v>0.23059866962305986</v>
      </c>
      <c r="I30" s="2">
        <f t="shared" si="3"/>
        <v>60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591</v>
      </c>
      <c r="E31" s="2">
        <v>250</v>
      </c>
      <c r="F31" s="45">
        <f t="shared" si="0"/>
        <v>841</v>
      </c>
      <c r="G31" s="62">
        <f t="shared" si="1"/>
        <v>17</v>
      </c>
      <c r="H31" s="47">
        <f t="shared" si="2"/>
        <v>0.29726516052318669</v>
      </c>
      <c r="I31" s="2">
        <f t="shared" si="3"/>
        <v>37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863</v>
      </c>
      <c r="E32" s="2">
        <v>371</v>
      </c>
      <c r="F32" s="45">
        <f t="shared" si="0"/>
        <v>1234</v>
      </c>
      <c r="G32" s="62">
        <f t="shared" si="1"/>
        <v>15</v>
      </c>
      <c r="H32" s="47">
        <f t="shared" si="2"/>
        <v>0.30064829821717992</v>
      </c>
      <c r="I32" s="2">
        <f t="shared" si="3"/>
        <v>35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4707</v>
      </c>
      <c r="E33" s="2">
        <v>1906</v>
      </c>
      <c r="F33" s="45">
        <f t="shared" si="0"/>
        <v>6613</v>
      </c>
      <c r="G33" s="62">
        <f t="shared" si="1"/>
        <v>1</v>
      </c>
      <c r="H33" s="47">
        <f t="shared" si="2"/>
        <v>0.28822017238772113</v>
      </c>
      <c r="I33" s="2">
        <f t="shared" si="3"/>
        <v>38</v>
      </c>
    </row>
    <row r="34" spans="1:9" x14ac:dyDescent="0.15">
      <c r="A34" s="1" t="s">
        <v>69</v>
      </c>
      <c r="B34" s="8" t="s">
        <v>312</v>
      </c>
      <c r="C34" s="1" t="s">
        <v>70</v>
      </c>
      <c r="D34" s="2">
        <v>121</v>
      </c>
      <c r="E34" s="2">
        <v>104</v>
      </c>
      <c r="F34" s="45">
        <f t="shared" si="0"/>
        <v>225</v>
      </c>
      <c r="G34" s="62">
        <f t="shared" si="1"/>
        <v>62</v>
      </c>
      <c r="H34" s="47">
        <f t="shared" si="2"/>
        <v>0.4622222222222222</v>
      </c>
      <c r="I34" s="2">
        <f t="shared" si="3"/>
        <v>21</v>
      </c>
    </row>
    <row r="35" spans="1:9" x14ac:dyDescent="0.15">
      <c r="A35" s="1" t="s">
        <v>71</v>
      </c>
      <c r="B35" s="8" t="s">
        <v>311</v>
      </c>
      <c r="C35" s="1" t="s">
        <v>72</v>
      </c>
      <c r="D35" s="2">
        <v>113</v>
      </c>
      <c r="E35" s="2">
        <v>273</v>
      </c>
      <c r="F35" s="45">
        <f t="shared" si="0"/>
        <v>386</v>
      </c>
      <c r="G35" s="62">
        <f t="shared" si="1"/>
        <v>45</v>
      </c>
      <c r="H35" s="47">
        <f t="shared" si="2"/>
        <v>0.70725388601036265</v>
      </c>
      <c r="I35" s="2">
        <f t="shared" si="3"/>
        <v>6</v>
      </c>
    </row>
    <row r="36" spans="1:9" x14ac:dyDescent="0.15">
      <c r="A36" s="1" t="s">
        <v>73</v>
      </c>
      <c r="B36" s="8" t="s">
        <v>311</v>
      </c>
      <c r="C36" s="1" t="s">
        <v>74</v>
      </c>
      <c r="D36" s="2">
        <v>523</v>
      </c>
      <c r="E36" s="2">
        <v>799</v>
      </c>
      <c r="F36" s="45">
        <f t="shared" si="0"/>
        <v>1322</v>
      </c>
      <c r="G36" s="62">
        <f t="shared" si="1"/>
        <v>14</v>
      </c>
      <c r="H36" s="47">
        <f t="shared" si="2"/>
        <v>0.60438729198184571</v>
      </c>
      <c r="I36" s="2">
        <f t="shared" si="3"/>
        <v>10</v>
      </c>
    </row>
    <row r="37" spans="1:9" x14ac:dyDescent="0.15">
      <c r="A37" s="1" t="s">
        <v>75</v>
      </c>
      <c r="B37" s="8" t="s">
        <v>310</v>
      </c>
      <c r="C37" s="1" t="s">
        <v>76</v>
      </c>
      <c r="D37" s="2">
        <v>2249</v>
      </c>
      <c r="E37" s="2">
        <v>460</v>
      </c>
      <c r="F37" s="45">
        <f t="shared" si="0"/>
        <v>2709</v>
      </c>
      <c r="G37" s="62">
        <f t="shared" si="1"/>
        <v>7</v>
      </c>
      <c r="H37" s="47">
        <f t="shared" si="2"/>
        <v>0.16980435585086748</v>
      </c>
      <c r="I37" s="2">
        <f t="shared" si="3"/>
        <v>75</v>
      </c>
    </row>
    <row r="38" spans="1:9" x14ac:dyDescent="0.15">
      <c r="A38" s="1" t="s">
        <v>77</v>
      </c>
      <c r="B38" s="8" t="s">
        <v>315</v>
      </c>
      <c r="C38" s="1" t="s">
        <v>78</v>
      </c>
      <c r="D38" s="2">
        <v>1</v>
      </c>
      <c r="E38" s="2">
        <v>421</v>
      </c>
      <c r="F38" s="45">
        <f t="shared" si="0"/>
        <v>422</v>
      </c>
      <c r="G38" s="62">
        <f t="shared" si="1"/>
        <v>41</v>
      </c>
      <c r="H38" s="47">
        <f t="shared" si="2"/>
        <v>0.99763033175355453</v>
      </c>
      <c r="I38" s="2">
        <f t="shared" si="3"/>
        <v>2</v>
      </c>
    </row>
    <row r="39" spans="1:9" x14ac:dyDescent="0.15">
      <c r="A39" s="1" t="s">
        <v>79</v>
      </c>
      <c r="B39" s="8" t="s">
        <v>313</v>
      </c>
      <c r="C39" s="1" t="s">
        <v>80</v>
      </c>
      <c r="D39" s="2">
        <v>69</v>
      </c>
      <c r="E39" s="2">
        <v>130</v>
      </c>
      <c r="F39" s="45">
        <f t="shared" si="0"/>
        <v>199</v>
      </c>
      <c r="G39" s="62">
        <f t="shared" si="1"/>
        <v>64</v>
      </c>
      <c r="H39" s="47">
        <f t="shared" si="2"/>
        <v>0.65326633165829151</v>
      </c>
      <c r="I39" s="2">
        <f t="shared" si="3"/>
        <v>9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588</v>
      </c>
      <c r="E40" s="2">
        <v>236</v>
      </c>
      <c r="F40" s="45">
        <f t="shared" si="0"/>
        <v>824</v>
      </c>
      <c r="G40" s="62">
        <f t="shared" si="1"/>
        <v>19</v>
      </c>
      <c r="H40" s="47">
        <f t="shared" si="2"/>
        <v>0.28640776699029125</v>
      </c>
      <c r="I40" s="2">
        <f t="shared" si="3"/>
        <v>39</v>
      </c>
    </row>
    <row r="41" spans="1:9" x14ac:dyDescent="0.15">
      <c r="A41" s="1" t="s">
        <v>83</v>
      </c>
      <c r="B41" s="8" t="s">
        <v>310</v>
      </c>
      <c r="C41" s="1" t="s">
        <v>84</v>
      </c>
      <c r="D41" s="2">
        <v>710</v>
      </c>
      <c r="E41" s="2">
        <v>89</v>
      </c>
      <c r="F41" s="45">
        <f t="shared" si="0"/>
        <v>799</v>
      </c>
      <c r="G41" s="62">
        <f t="shared" si="1"/>
        <v>21</v>
      </c>
      <c r="H41" s="47">
        <f t="shared" si="2"/>
        <v>0.1113892365456821</v>
      </c>
      <c r="I41" s="2">
        <f t="shared" si="3"/>
        <v>82</v>
      </c>
    </row>
    <row r="42" spans="1:9" x14ac:dyDescent="0.15">
      <c r="A42" s="1" t="s">
        <v>85</v>
      </c>
      <c r="B42" s="8" t="s">
        <v>311</v>
      </c>
      <c r="C42" s="1" t="s">
        <v>86</v>
      </c>
      <c r="D42" s="2">
        <v>906</v>
      </c>
      <c r="E42" s="2">
        <v>792</v>
      </c>
      <c r="F42" s="45">
        <f t="shared" si="0"/>
        <v>1698</v>
      </c>
      <c r="G42" s="62">
        <f t="shared" si="1"/>
        <v>11</v>
      </c>
      <c r="H42" s="47">
        <f t="shared" si="2"/>
        <v>0.46643109540636041</v>
      </c>
      <c r="I42" s="2">
        <f t="shared" si="3"/>
        <v>19</v>
      </c>
    </row>
    <row r="43" spans="1:9" x14ac:dyDescent="0.15">
      <c r="A43" s="1" t="s">
        <v>87</v>
      </c>
      <c r="B43" s="8" t="s">
        <v>314</v>
      </c>
      <c r="C43" s="1" t="s">
        <v>88</v>
      </c>
      <c r="D43" s="2">
        <v>68</v>
      </c>
      <c r="E43" s="2">
        <v>21</v>
      </c>
      <c r="F43" s="45">
        <f t="shared" si="0"/>
        <v>89</v>
      </c>
      <c r="G43" s="62">
        <f t="shared" si="1"/>
        <v>73</v>
      </c>
      <c r="H43" s="47">
        <f t="shared" si="2"/>
        <v>0.23595505617977527</v>
      </c>
      <c r="I43" s="2">
        <f t="shared" si="3"/>
        <v>57</v>
      </c>
    </row>
    <row r="44" spans="1:9" x14ac:dyDescent="0.15">
      <c r="A44" s="1" t="s">
        <v>89</v>
      </c>
      <c r="B44" s="89" t="s">
        <v>310</v>
      </c>
      <c r="C44" s="1" t="s">
        <v>90</v>
      </c>
      <c r="D44" s="2">
        <v>165</v>
      </c>
      <c r="E44" s="2">
        <v>90</v>
      </c>
      <c r="F44" s="45">
        <f t="shared" si="0"/>
        <v>255</v>
      </c>
      <c r="G44" s="62">
        <f t="shared" si="1"/>
        <v>57</v>
      </c>
      <c r="H44" s="47">
        <f t="shared" si="2"/>
        <v>0.35294117647058826</v>
      </c>
      <c r="I44" s="2">
        <f t="shared" si="3"/>
        <v>29</v>
      </c>
    </row>
    <row r="45" spans="1:9" x14ac:dyDescent="0.15">
      <c r="A45" s="1" t="s">
        <v>91</v>
      </c>
      <c r="B45" s="8" t="s">
        <v>315</v>
      </c>
      <c r="C45" s="1" t="s">
        <v>92</v>
      </c>
      <c r="D45" s="2">
        <v>994</v>
      </c>
      <c r="E45" s="2">
        <v>610</v>
      </c>
      <c r="F45" s="45">
        <f t="shared" si="0"/>
        <v>1604</v>
      </c>
      <c r="G45" s="62">
        <f t="shared" si="1"/>
        <v>12</v>
      </c>
      <c r="H45" s="47">
        <f t="shared" si="2"/>
        <v>0.38029925187032421</v>
      </c>
      <c r="I45" s="2">
        <f t="shared" si="3"/>
        <v>26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48"/>
      <c r="E46" s="48"/>
      <c r="F46" s="49"/>
      <c r="G46" s="100"/>
      <c r="H46" s="51"/>
      <c r="I46" s="48"/>
    </row>
    <row r="47" spans="1:9" x14ac:dyDescent="0.15">
      <c r="A47" s="1" t="s">
        <v>95</v>
      </c>
      <c r="B47" s="8" t="s">
        <v>309</v>
      </c>
      <c r="C47" s="1" t="s">
        <v>96</v>
      </c>
      <c r="D47" s="2">
        <v>509</v>
      </c>
      <c r="E47" s="2">
        <v>147</v>
      </c>
      <c r="F47" s="45">
        <f t="shared" ref="F47:F78" si="4">SUM(D47:E47)</f>
        <v>656</v>
      </c>
      <c r="G47" s="62">
        <f t="shared" ref="G47:G78" si="5">_xlfn.RANK.EQ(F47,$F$12:$F$98,0)</f>
        <v>27</v>
      </c>
      <c r="H47" s="47">
        <f t="shared" ref="H47:H78" si="6">E47/F47</f>
        <v>0.22408536585365854</v>
      </c>
      <c r="I47" s="2">
        <f t="shared" ref="I47:I78" si="7">_xlfn.RANK.EQ(H47,$H$12:$H$98,0)</f>
        <v>65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386</v>
      </c>
      <c r="E48" s="2">
        <v>40</v>
      </c>
      <c r="F48" s="45">
        <f t="shared" si="4"/>
        <v>426</v>
      </c>
      <c r="G48" s="62">
        <f t="shared" si="5"/>
        <v>39</v>
      </c>
      <c r="H48" s="47">
        <f t="shared" si="6"/>
        <v>9.3896713615023469E-2</v>
      </c>
      <c r="I48" s="2">
        <f t="shared" si="7"/>
        <v>83</v>
      </c>
    </row>
    <row r="49" spans="1:9" x14ac:dyDescent="0.15">
      <c r="A49" s="1" t="s">
        <v>99</v>
      </c>
      <c r="B49" s="8" t="s">
        <v>313</v>
      </c>
      <c r="C49" s="1" t="s">
        <v>100</v>
      </c>
      <c r="D49" s="2">
        <v>70</v>
      </c>
      <c r="E49" s="2">
        <v>96</v>
      </c>
      <c r="F49" s="45">
        <f t="shared" si="4"/>
        <v>166</v>
      </c>
      <c r="G49" s="62">
        <f t="shared" si="5"/>
        <v>65</v>
      </c>
      <c r="H49" s="47">
        <f t="shared" si="6"/>
        <v>0.57831325301204817</v>
      </c>
      <c r="I49" s="2">
        <f t="shared" si="7"/>
        <v>13</v>
      </c>
    </row>
    <row r="50" spans="1:9" x14ac:dyDescent="0.15">
      <c r="A50" s="1" t="s">
        <v>101</v>
      </c>
      <c r="B50" s="8" t="s">
        <v>39</v>
      </c>
      <c r="C50" s="1" t="s">
        <v>102</v>
      </c>
      <c r="D50" s="2">
        <v>329</v>
      </c>
      <c r="E50" s="2">
        <v>107</v>
      </c>
      <c r="F50" s="45">
        <f t="shared" si="4"/>
        <v>436</v>
      </c>
      <c r="G50" s="62">
        <f t="shared" si="5"/>
        <v>38</v>
      </c>
      <c r="H50" s="47">
        <f t="shared" si="6"/>
        <v>0.24541284403669725</v>
      </c>
      <c r="I50" s="2">
        <f t="shared" si="7"/>
        <v>53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576</v>
      </c>
      <c r="E51" s="2">
        <v>168</v>
      </c>
      <c r="F51" s="45">
        <f t="shared" si="4"/>
        <v>744</v>
      </c>
      <c r="G51" s="62">
        <f t="shared" si="5"/>
        <v>24</v>
      </c>
      <c r="H51" s="47">
        <f t="shared" si="6"/>
        <v>0.22580645161290322</v>
      </c>
      <c r="I51" s="2">
        <f t="shared" si="7"/>
        <v>64</v>
      </c>
    </row>
    <row r="52" spans="1:9" x14ac:dyDescent="0.15">
      <c r="A52" s="1" t="s">
        <v>105</v>
      </c>
      <c r="B52" s="8" t="s">
        <v>314</v>
      </c>
      <c r="C52" s="1" t="s">
        <v>106</v>
      </c>
      <c r="D52" s="2">
        <v>515</v>
      </c>
      <c r="E52" s="2">
        <v>121</v>
      </c>
      <c r="F52" s="45">
        <f t="shared" si="4"/>
        <v>636</v>
      </c>
      <c r="G52" s="62">
        <f t="shared" si="5"/>
        <v>29</v>
      </c>
      <c r="H52" s="47">
        <f t="shared" si="6"/>
        <v>0.19025157232704404</v>
      </c>
      <c r="I52" s="2">
        <f t="shared" si="7"/>
        <v>70</v>
      </c>
    </row>
    <row r="53" spans="1:9" x14ac:dyDescent="0.15">
      <c r="A53" s="1" t="s">
        <v>107</v>
      </c>
      <c r="B53" s="8" t="s">
        <v>39</v>
      </c>
      <c r="C53" s="1" t="s">
        <v>108</v>
      </c>
      <c r="D53" s="2">
        <v>260</v>
      </c>
      <c r="E53" s="2">
        <v>39</v>
      </c>
      <c r="F53" s="45">
        <f t="shared" si="4"/>
        <v>299</v>
      </c>
      <c r="G53" s="62">
        <f t="shared" si="5"/>
        <v>49</v>
      </c>
      <c r="H53" s="47">
        <f t="shared" si="6"/>
        <v>0.13043478260869565</v>
      </c>
      <c r="I53" s="2">
        <f t="shared" si="7"/>
        <v>80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198</v>
      </c>
      <c r="E54" s="2">
        <v>51</v>
      </c>
      <c r="F54" s="45">
        <f t="shared" si="4"/>
        <v>249</v>
      </c>
      <c r="G54" s="62">
        <f t="shared" si="5"/>
        <v>59</v>
      </c>
      <c r="H54" s="47">
        <f t="shared" si="6"/>
        <v>0.20481927710843373</v>
      </c>
      <c r="I54" s="2">
        <f t="shared" si="7"/>
        <v>67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632</v>
      </c>
      <c r="E55" s="2">
        <v>185</v>
      </c>
      <c r="F55" s="45">
        <f t="shared" si="4"/>
        <v>817</v>
      </c>
      <c r="G55" s="62">
        <f t="shared" si="5"/>
        <v>20</v>
      </c>
      <c r="H55" s="47">
        <f t="shared" si="6"/>
        <v>0.22643818849449204</v>
      </c>
      <c r="I55" s="2">
        <f t="shared" si="7"/>
        <v>62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472</v>
      </c>
      <c r="E56" s="2">
        <v>165</v>
      </c>
      <c r="F56" s="45">
        <f t="shared" si="4"/>
        <v>637</v>
      </c>
      <c r="G56" s="62">
        <f t="shared" si="5"/>
        <v>28</v>
      </c>
      <c r="H56" s="47">
        <f t="shared" si="6"/>
        <v>0.25902668759811615</v>
      </c>
      <c r="I56" s="2">
        <f t="shared" si="7"/>
        <v>46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568</v>
      </c>
      <c r="E57" s="2">
        <v>128</v>
      </c>
      <c r="F57" s="45">
        <f t="shared" si="4"/>
        <v>696</v>
      </c>
      <c r="G57" s="62">
        <f t="shared" si="5"/>
        <v>26</v>
      </c>
      <c r="H57" s="47">
        <f t="shared" si="6"/>
        <v>0.18390804597701149</v>
      </c>
      <c r="I57" s="2">
        <f t="shared" si="7"/>
        <v>72</v>
      </c>
    </row>
    <row r="58" spans="1:9" x14ac:dyDescent="0.15">
      <c r="A58" s="1" t="s">
        <v>117</v>
      </c>
      <c r="B58" s="8" t="s">
        <v>312</v>
      </c>
      <c r="C58" s="1" t="s">
        <v>118</v>
      </c>
      <c r="D58" s="2">
        <v>3</v>
      </c>
      <c r="E58" s="2">
        <v>20</v>
      </c>
      <c r="F58" s="45">
        <f t="shared" si="4"/>
        <v>23</v>
      </c>
      <c r="G58" s="62">
        <f t="shared" si="5"/>
        <v>81</v>
      </c>
      <c r="H58" s="47">
        <f t="shared" si="6"/>
        <v>0.86956521739130432</v>
      </c>
      <c r="I58" s="2">
        <f t="shared" si="7"/>
        <v>3</v>
      </c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2011</v>
      </c>
      <c r="E59" s="2">
        <v>857</v>
      </c>
      <c r="F59" s="45">
        <f t="shared" si="4"/>
        <v>2868</v>
      </c>
      <c r="G59" s="62">
        <f t="shared" si="5"/>
        <v>5</v>
      </c>
      <c r="H59" s="47">
        <f t="shared" si="6"/>
        <v>0.2988145048814505</v>
      </c>
      <c r="I59" s="2">
        <f t="shared" si="7"/>
        <v>36</v>
      </c>
    </row>
    <row r="60" spans="1:9" x14ac:dyDescent="0.15">
      <c r="A60" s="1" t="s">
        <v>121</v>
      </c>
      <c r="B60" s="8" t="s">
        <v>310</v>
      </c>
      <c r="C60" s="1" t="s">
        <v>122</v>
      </c>
      <c r="D60" s="2">
        <v>717</v>
      </c>
      <c r="E60" s="2">
        <v>124</v>
      </c>
      <c r="F60" s="45">
        <f t="shared" si="4"/>
        <v>841</v>
      </c>
      <c r="G60" s="62">
        <f t="shared" si="5"/>
        <v>17</v>
      </c>
      <c r="H60" s="47">
        <f t="shared" si="6"/>
        <v>0.14744351961950058</v>
      </c>
      <c r="I60" s="2">
        <f t="shared" si="7"/>
        <v>78</v>
      </c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11</v>
      </c>
      <c r="E61" s="2">
        <v>31</v>
      </c>
      <c r="F61" s="45">
        <f t="shared" si="4"/>
        <v>42</v>
      </c>
      <c r="G61" s="62">
        <f t="shared" si="5"/>
        <v>78</v>
      </c>
      <c r="H61" s="47">
        <f t="shared" si="6"/>
        <v>0.73809523809523814</v>
      </c>
      <c r="I61" s="2">
        <f t="shared" si="7"/>
        <v>5</v>
      </c>
    </row>
    <row r="62" spans="1:9" x14ac:dyDescent="0.15">
      <c r="A62" s="1" t="s">
        <v>125</v>
      </c>
      <c r="B62" s="8" t="s">
        <v>310</v>
      </c>
      <c r="C62" s="1" t="s">
        <v>126</v>
      </c>
      <c r="D62" s="2">
        <v>370</v>
      </c>
      <c r="E62" s="2">
        <v>34</v>
      </c>
      <c r="F62" s="45">
        <f t="shared" si="4"/>
        <v>404</v>
      </c>
      <c r="G62" s="62">
        <f t="shared" si="5"/>
        <v>43</v>
      </c>
      <c r="H62" s="47">
        <f t="shared" si="6"/>
        <v>8.4158415841584164E-2</v>
      </c>
      <c r="I62" s="2">
        <f t="shared" si="7"/>
        <v>84</v>
      </c>
    </row>
    <row r="63" spans="1:9" x14ac:dyDescent="0.15">
      <c r="A63" s="1" t="s">
        <v>127</v>
      </c>
      <c r="B63" s="8" t="s">
        <v>39</v>
      </c>
      <c r="C63" s="1" t="s">
        <v>128</v>
      </c>
      <c r="D63" s="2">
        <v>291</v>
      </c>
      <c r="E63" s="2">
        <v>101</v>
      </c>
      <c r="F63" s="45">
        <f t="shared" si="4"/>
        <v>392</v>
      </c>
      <c r="G63" s="62">
        <f t="shared" si="5"/>
        <v>44</v>
      </c>
      <c r="H63" s="47">
        <f t="shared" si="6"/>
        <v>0.25765306122448978</v>
      </c>
      <c r="I63" s="2">
        <f t="shared" si="7"/>
        <v>47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78</v>
      </c>
      <c r="E64" s="2">
        <v>30</v>
      </c>
      <c r="F64" s="45">
        <f t="shared" si="4"/>
        <v>108</v>
      </c>
      <c r="G64" s="62">
        <f t="shared" si="5"/>
        <v>70</v>
      </c>
      <c r="H64" s="47">
        <f t="shared" si="6"/>
        <v>0.27777777777777779</v>
      </c>
      <c r="I64" s="2">
        <f t="shared" si="7"/>
        <v>42</v>
      </c>
    </row>
    <row r="65" spans="1:9" x14ac:dyDescent="0.15">
      <c r="A65" s="1" t="s">
        <v>131</v>
      </c>
      <c r="B65" s="8" t="s">
        <v>312</v>
      </c>
      <c r="C65" s="1" t="s">
        <v>132</v>
      </c>
      <c r="D65" s="2">
        <v>2</v>
      </c>
      <c r="E65" s="2">
        <v>6</v>
      </c>
      <c r="F65" s="45">
        <f t="shared" si="4"/>
        <v>8</v>
      </c>
      <c r="G65" s="62">
        <f t="shared" si="5"/>
        <v>84</v>
      </c>
      <c r="H65" s="47">
        <f t="shared" si="6"/>
        <v>0.75</v>
      </c>
      <c r="I65" s="2">
        <f t="shared" si="7"/>
        <v>4</v>
      </c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2766</v>
      </c>
      <c r="E66" s="2">
        <v>1035</v>
      </c>
      <c r="F66" s="45">
        <f t="shared" si="4"/>
        <v>3801</v>
      </c>
      <c r="G66" s="62">
        <f t="shared" si="5"/>
        <v>2</v>
      </c>
      <c r="H66" s="47">
        <f t="shared" si="6"/>
        <v>0.27229676400947117</v>
      </c>
      <c r="I66" s="2">
        <f t="shared" si="7"/>
        <v>43</v>
      </c>
    </row>
    <row r="67" spans="1:9" x14ac:dyDescent="0.15">
      <c r="A67" s="1" t="s">
        <v>135</v>
      </c>
      <c r="B67" s="8" t="s">
        <v>313</v>
      </c>
      <c r="C67" s="1" t="s">
        <v>136</v>
      </c>
      <c r="D67" s="2">
        <v>40</v>
      </c>
      <c r="E67" s="2">
        <v>28</v>
      </c>
      <c r="F67" s="45">
        <f t="shared" si="4"/>
        <v>68</v>
      </c>
      <c r="G67" s="62">
        <f t="shared" si="5"/>
        <v>74</v>
      </c>
      <c r="H67" s="47">
        <f t="shared" si="6"/>
        <v>0.41176470588235292</v>
      </c>
      <c r="I67" s="2">
        <f t="shared" si="7"/>
        <v>24</v>
      </c>
    </row>
    <row r="68" spans="1:9" x14ac:dyDescent="0.15">
      <c r="A68" s="1" t="s">
        <v>137</v>
      </c>
      <c r="B68" s="8" t="s">
        <v>310</v>
      </c>
      <c r="C68" s="1" t="s">
        <v>138</v>
      </c>
      <c r="D68" s="2">
        <v>448</v>
      </c>
      <c r="E68" s="2">
        <v>152</v>
      </c>
      <c r="F68" s="45">
        <f t="shared" si="4"/>
        <v>600</v>
      </c>
      <c r="G68" s="62">
        <f t="shared" si="5"/>
        <v>32</v>
      </c>
      <c r="H68" s="47">
        <f t="shared" si="6"/>
        <v>0.25333333333333335</v>
      </c>
      <c r="I68" s="2">
        <f t="shared" si="7"/>
        <v>49</v>
      </c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2344</v>
      </c>
      <c r="E69" s="2">
        <v>1107</v>
      </c>
      <c r="F69" s="45">
        <f t="shared" si="4"/>
        <v>3451</v>
      </c>
      <c r="G69" s="62">
        <f t="shared" si="5"/>
        <v>3</v>
      </c>
      <c r="H69" s="47">
        <f t="shared" si="6"/>
        <v>0.32077658649666763</v>
      </c>
      <c r="I69" s="2">
        <f t="shared" si="7"/>
        <v>33</v>
      </c>
    </row>
    <row r="70" spans="1:9" x14ac:dyDescent="0.15">
      <c r="A70" s="1" t="s">
        <v>141</v>
      </c>
      <c r="B70" s="8" t="s">
        <v>313</v>
      </c>
      <c r="C70" s="1" t="s">
        <v>142</v>
      </c>
      <c r="D70" s="2">
        <v>45</v>
      </c>
      <c r="E70" s="2">
        <v>63</v>
      </c>
      <c r="F70" s="45">
        <f t="shared" si="4"/>
        <v>108</v>
      </c>
      <c r="G70" s="62">
        <f t="shared" si="5"/>
        <v>70</v>
      </c>
      <c r="H70" s="47">
        <f t="shared" si="6"/>
        <v>0.58333333333333337</v>
      </c>
      <c r="I70" s="2">
        <f t="shared" si="7"/>
        <v>11</v>
      </c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1232</v>
      </c>
      <c r="E71" s="2">
        <v>828</v>
      </c>
      <c r="F71" s="45">
        <f t="shared" si="4"/>
        <v>2060</v>
      </c>
      <c r="G71" s="62">
        <f t="shared" si="5"/>
        <v>10</v>
      </c>
      <c r="H71" s="47">
        <f t="shared" si="6"/>
        <v>0.40194174757281553</v>
      </c>
      <c r="I71" s="2">
        <f t="shared" si="7"/>
        <v>25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84</v>
      </c>
      <c r="E72" s="2">
        <v>189</v>
      </c>
      <c r="F72" s="45">
        <f t="shared" si="4"/>
        <v>273</v>
      </c>
      <c r="G72" s="62">
        <f t="shared" si="5"/>
        <v>52</v>
      </c>
      <c r="H72" s="47">
        <f t="shared" si="6"/>
        <v>0.69230769230769229</v>
      </c>
      <c r="I72" s="2">
        <f t="shared" si="7"/>
        <v>7</v>
      </c>
    </row>
    <row r="73" spans="1:9" x14ac:dyDescent="0.15">
      <c r="A73" s="1" t="s">
        <v>147</v>
      </c>
      <c r="B73" s="8" t="s">
        <v>313</v>
      </c>
      <c r="C73" s="1" t="s">
        <v>148</v>
      </c>
      <c r="D73" s="2">
        <v>26</v>
      </c>
      <c r="E73" s="2">
        <v>22</v>
      </c>
      <c r="F73" s="45">
        <f t="shared" si="4"/>
        <v>48</v>
      </c>
      <c r="G73" s="62">
        <f t="shared" si="5"/>
        <v>76</v>
      </c>
      <c r="H73" s="47">
        <f t="shared" si="6"/>
        <v>0.45833333333333331</v>
      </c>
      <c r="I73" s="2">
        <f t="shared" si="7"/>
        <v>23</v>
      </c>
    </row>
    <row r="74" spans="1:9" x14ac:dyDescent="0.15">
      <c r="A74" s="1" t="s">
        <v>149</v>
      </c>
      <c r="B74" s="8" t="s">
        <v>315</v>
      </c>
      <c r="C74" s="1" t="s">
        <v>150</v>
      </c>
      <c r="D74" s="2">
        <v>0</v>
      </c>
      <c r="E74" s="2">
        <v>283</v>
      </c>
      <c r="F74" s="45">
        <f t="shared" si="4"/>
        <v>283</v>
      </c>
      <c r="G74" s="62">
        <f t="shared" si="5"/>
        <v>51</v>
      </c>
      <c r="H74" s="47">
        <f t="shared" si="6"/>
        <v>1</v>
      </c>
      <c r="I74" s="2">
        <f t="shared" si="7"/>
        <v>1</v>
      </c>
    </row>
    <row r="75" spans="1:9" x14ac:dyDescent="0.15">
      <c r="A75" s="1" t="s">
        <v>151</v>
      </c>
      <c r="B75" s="8" t="s">
        <v>314</v>
      </c>
      <c r="C75" s="1" t="s">
        <v>152</v>
      </c>
      <c r="D75" s="2">
        <v>621</v>
      </c>
      <c r="E75" s="2">
        <v>134</v>
      </c>
      <c r="F75" s="45">
        <f t="shared" si="4"/>
        <v>755</v>
      </c>
      <c r="G75" s="62">
        <f t="shared" si="5"/>
        <v>23</v>
      </c>
      <c r="H75" s="47">
        <f t="shared" si="6"/>
        <v>0.17748344370860927</v>
      </c>
      <c r="I75" s="2">
        <f t="shared" si="7"/>
        <v>73</v>
      </c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198</v>
      </c>
      <c r="E76" s="2">
        <v>60</v>
      </c>
      <c r="F76" s="45">
        <f t="shared" si="4"/>
        <v>258</v>
      </c>
      <c r="G76" s="62">
        <f t="shared" si="5"/>
        <v>55</v>
      </c>
      <c r="H76" s="47">
        <f t="shared" si="6"/>
        <v>0.23255813953488372</v>
      </c>
      <c r="I76" s="2">
        <f t="shared" si="7"/>
        <v>59</v>
      </c>
    </row>
    <row r="77" spans="1:9" x14ac:dyDescent="0.15">
      <c r="A77" s="1" t="s">
        <v>155</v>
      </c>
      <c r="B77" s="8" t="s">
        <v>39</v>
      </c>
      <c r="C77" s="1" t="s">
        <v>156</v>
      </c>
      <c r="D77" s="2">
        <v>249</v>
      </c>
      <c r="E77" s="2">
        <v>90</v>
      </c>
      <c r="F77" s="45">
        <f t="shared" si="4"/>
        <v>339</v>
      </c>
      <c r="G77" s="62">
        <f t="shared" si="5"/>
        <v>46</v>
      </c>
      <c r="H77" s="47">
        <f t="shared" si="6"/>
        <v>0.26548672566371684</v>
      </c>
      <c r="I77" s="2">
        <f t="shared" si="7"/>
        <v>44</v>
      </c>
    </row>
    <row r="78" spans="1:9" x14ac:dyDescent="0.15">
      <c r="A78" s="1" t="s">
        <v>157</v>
      </c>
      <c r="B78" s="8" t="s">
        <v>39</v>
      </c>
      <c r="C78" s="1" t="s">
        <v>158</v>
      </c>
      <c r="D78" s="2">
        <v>171</v>
      </c>
      <c r="E78" s="2">
        <v>66</v>
      </c>
      <c r="F78" s="45">
        <f t="shared" si="4"/>
        <v>237</v>
      </c>
      <c r="G78" s="62">
        <f t="shared" si="5"/>
        <v>60</v>
      </c>
      <c r="H78" s="47">
        <f t="shared" si="6"/>
        <v>0.27848101265822783</v>
      </c>
      <c r="I78" s="2">
        <f t="shared" si="7"/>
        <v>41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669</v>
      </c>
      <c r="E79" s="2">
        <v>308</v>
      </c>
      <c r="F79" s="45">
        <f t="shared" ref="F79:F97" si="8">SUM(D79:E79)</f>
        <v>977</v>
      </c>
      <c r="G79" s="62">
        <f t="shared" ref="G79:G97" si="9">_xlfn.RANK.EQ(F79,$F$12:$F$98,0)</f>
        <v>16</v>
      </c>
      <c r="H79" s="47">
        <f t="shared" ref="H79:H97" si="10">E79/F79</f>
        <v>0.31525076765609006</v>
      </c>
      <c r="I79" s="2">
        <f t="shared" ref="I79:I97" si="11">_xlfn.RANK.EQ(H79,$H$12:$H$98,0)</f>
        <v>34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910</v>
      </c>
      <c r="E80" s="2">
        <v>526</v>
      </c>
      <c r="F80" s="45">
        <f t="shared" si="8"/>
        <v>1436</v>
      </c>
      <c r="G80" s="62">
        <f t="shared" si="9"/>
        <v>13</v>
      </c>
      <c r="H80" s="47">
        <f t="shared" si="10"/>
        <v>0.36629526462395545</v>
      </c>
      <c r="I80" s="2">
        <f t="shared" si="11"/>
        <v>28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443</v>
      </c>
      <c r="E81" s="2">
        <v>91</v>
      </c>
      <c r="F81" s="45">
        <f t="shared" si="8"/>
        <v>534</v>
      </c>
      <c r="G81" s="62">
        <f t="shared" si="9"/>
        <v>35</v>
      </c>
      <c r="H81" s="47">
        <f t="shared" si="10"/>
        <v>0.17041198501872659</v>
      </c>
      <c r="I81" s="2">
        <f t="shared" si="11"/>
        <v>74</v>
      </c>
    </row>
    <row r="82" spans="1:9" x14ac:dyDescent="0.15">
      <c r="A82" s="1" t="s">
        <v>165</v>
      </c>
      <c r="B82" s="8" t="s">
        <v>39</v>
      </c>
      <c r="C82" s="1" t="s">
        <v>166</v>
      </c>
      <c r="D82" s="2">
        <v>424</v>
      </c>
      <c r="E82" s="2">
        <v>138</v>
      </c>
      <c r="F82" s="45">
        <f t="shared" si="8"/>
        <v>562</v>
      </c>
      <c r="G82" s="62">
        <f t="shared" si="9"/>
        <v>33</v>
      </c>
      <c r="H82" s="47">
        <f t="shared" si="10"/>
        <v>0.24555160142348753</v>
      </c>
      <c r="I82" s="2">
        <f t="shared" si="11"/>
        <v>52</v>
      </c>
    </row>
    <row r="83" spans="1:9" x14ac:dyDescent="0.15">
      <c r="A83" s="1" t="s">
        <v>167</v>
      </c>
      <c r="B83" s="8" t="s">
        <v>313</v>
      </c>
      <c r="C83" s="1" t="s">
        <v>168</v>
      </c>
      <c r="D83" s="2">
        <v>66</v>
      </c>
      <c r="E83" s="2">
        <v>91</v>
      </c>
      <c r="F83" s="45">
        <f t="shared" si="8"/>
        <v>157</v>
      </c>
      <c r="G83" s="62">
        <f t="shared" si="9"/>
        <v>67</v>
      </c>
      <c r="H83" s="47">
        <f t="shared" si="10"/>
        <v>0.57961783439490444</v>
      </c>
      <c r="I83" s="2">
        <f t="shared" si="11"/>
        <v>12</v>
      </c>
    </row>
    <row r="84" spans="1:9" x14ac:dyDescent="0.15">
      <c r="A84" s="1" t="s">
        <v>169</v>
      </c>
      <c r="B84" s="8" t="s">
        <v>39</v>
      </c>
      <c r="C84" s="1" t="s">
        <v>170</v>
      </c>
      <c r="D84" s="2">
        <v>155</v>
      </c>
      <c r="E84" s="2">
        <v>47</v>
      </c>
      <c r="F84" s="45">
        <f t="shared" si="8"/>
        <v>202</v>
      </c>
      <c r="G84" s="62">
        <f t="shared" si="9"/>
        <v>63</v>
      </c>
      <c r="H84" s="47">
        <f t="shared" si="10"/>
        <v>0.23267326732673269</v>
      </c>
      <c r="I84" s="2">
        <f t="shared" si="11"/>
        <v>58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366</v>
      </c>
      <c r="E85" s="2">
        <v>74</v>
      </c>
      <c r="F85" s="45">
        <f t="shared" si="8"/>
        <v>440</v>
      </c>
      <c r="G85" s="62">
        <f t="shared" si="9"/>
        <v>37</v>
      </c>
      <c r="H85" s="47">
        <f t="shared" si="10"/>
        <v>0.16818181818181818</v>
      </c>
      <c r="I85" s="2">
        <f t="shared" si="11"/>
        <v>76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103</v>
      </c>
      <c r="E86" s="52">
        <v>56</v>
      </c>
      <c r="F86" s="53">
        <f t="shared" si="8"/>
        <v>159</v>
      </c>
      <c r="G86" s="63">
        <f t="shared" si="9"/>
        <v>66</v>
      </c>
      <c r="H86" s="55">
        <f t="shared" si="10"/>
        <v>0.3522012578616352</v>
      </c>
      <c r="I86" s="52">
        <f t="shared" si="11"/>
        <v>30</v>
      </c>
    </row>
    <row r="87" spans="1:9" x14ac:dyDescent="0.15">
      <c r="A87" s="1" t="s">
        <v>175</v>
      </c>
      <c r="B87" s="8" t="s">
        <v>310</v>
      </c>
      <c r="C87" s="1" t="s">
        <v>176</v>
      </c>
      <c r="D87" s="2">
        <v>721</v>
      </c>
      <c r="E87" s="2">
        <v>58</v>
      </c>
      <c r="F87" s="45">
        <f t="shared" si="8"/>
        <v>779</v>
      </c>
      <c r="G87" s="62">
        <f t="shared" si="9"/>
        <v>22</v>
      </c>
      <c r="H87" s="47">
        <f t="shared" si="10"/>
        <v>7.4454428754813867E-2</v>
      </c>
      <c r="I87" s="2">
        <f t="shared" si="11"/>
        <v>85</v>
      </c>
    </row>
    <row r="88" spans="1:9" x14ac:dyDescent="0.15">
      <c r="A88" s="1" t="s">
        <v>177</v>
      </c>
      <c r="B88" s="8" t="s">
        <v>313</v>
      </c>
      <c r="C88" s="1" t="s">
        <v>178</v>
      </c>
      <c r="D88" s="2">
        <v>17</v>
      </c>
      <c r="E88" s="2">
        <v>23</v>
      </c>
      <c r="F88" s="45">
        <f t="shared" si="8"/>
        <v>40</v>
      </c>
      <c r="G88" s="62">
        <f t="shared" si="9"/>
        <v>79</v>
      </c>
      <c r="H88" s="47">
        <f t="shared" si="10"/>
        <v>0.57499999999999996</v>
      </c>
      <c r="I88" s="2">
        <f t="shared" si="11"/>
        <v>14</v>
      </c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2042</v>
      </c>
      <c r="E89" s="2">
        <v>714</v>
      </c>
      <c r="F89" s="45">
        <f t="shared" si="8"/>
        <v>2756</v>
      </c>
      <c r="G89" s="62">
        <f t="shared" si="9"/>
        <v>6</v>
      </c>
      <c r="H89" s="47">
        <f t="shared" si="10"/>
        <v>0.25907111756168361</v>
      </c>
      <c r="I89" s="2">
        <f t="shared" si="11"/>
        <v>45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268</v>
      </c>
      <c r="E90" s="2">
        <v>71</v>
      </c>
      <c r="F90" s="45">
        <f t="shared" si="8"/>
        <v>339</v>
      </c>
      <c r="G90" s="62">
        <f t="shared" si="9"/>
        <v>46</v>
      </c>
      <c r="H90" s="47">
        <f t="shared" si="10"/>
        <v>0.20943952802359883</v>
      </c>
      <c r="I90" s="2">
        <f t="shared" si="11"/>
        <v>66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322</v>
      </c>
      <c r="E91" s="2">
        <v>102</v>
      </c>
      <c r="F91" s="45">
        <f t="shared" si="8"/>
        <v>424</v>
      </c>
      <c r="G91" s="62">
        <f t="shared" si="9"/>
        <v>40</v>
      </c>
      <c r="H91" s="47">
        <f t="shared" si="10"/>
        <v>0.24056603773584906</v>
      </c>
      <c r="I91" s="2">
        <f t="shared" si="11"/>
        <v>54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534</v>
      </c>
      <c r="E92" s="2">
        <v>181</v>
      </c>
      <c r="F92" s="45">
        <f t="shared" si="8"/>
        <v>715</v>
      </c>
      <c r="G92" s="62">
        <f t="shared" si="9"/>
        <v>25</v>
      </c>
      <c r="H92" s="47">
        <f t="shared" si="10"/>
        <v>0.25314685314685315</v>
      </c>
      <c r="I92" s="2">
        <f t="shared" si="11"/>
        <v>50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203</v>
      </c>
      <c r="E93" s="2">
        <v>52</v>
      </c>
      <c r="F93" s="45">
        <f t="shared" si="8"/>
        <v>255</v>
      </c>
      <c r="G93" s="62">
        <f t="shared" si="9"/>
        <v>57</v>
      </c>
      <c r="H93" s="47">
        <f t="shared" si="10"/>
        <v>0.20392156862745098</v>
      </c>
      <c r="I93" s="2">
        <f t="shared" si="11"/>
        <v>68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218</v>
      </c>
      <c r="E94" s="2">
        <v>50</v>
      </c>
      <c r="F94" s="45">
        <f t="shared" si="8"/>
        <v>268</v>
      </c>
      <c r="G94" s="62">
        <f t="shared" si="9"/>
        <v>53</v>
      </c>
      <c r="H94" s="47">
        <f t="shared" si="10"/>
        <v>0.18656716417910449</v>
      </c>
      <c r="I94" s="2">
        <f t="shared" si="11"/>
        <v>71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488</v>
      </c>
      <c r="E95" s="2">
        <v>144</v>
      </c>
      <c r="F95" s="45">
        <f t="shared" si="8"/>
        <v>632</v>
      </c>
      <c r="G95" s="62">
        <f t="shared" si="9"/>
        <v>30</v>
      </c>
      <c r="H95" s="47">
        <f t="shared" si="10"/>
        <v>0.22784810126582278</v>
      </c>
      <c r="I95" s="2">
        <f t="shared" si="11"/>
        <v>61</v>
      </c>
    </row>
    <row r="96" spans="1:9" x14ac:dyDescent="0.15">
      <c r="A96" s="1" t="s">
        <v>193</v>
      </c>
      <c r="B96" s="8" t="s">
        <v>310</v>
      </c>
      <c r="C96" s="1" t="s">
        <v>194</v>
      </c>
      <c r="D96" s="2">
        <v>19</v>
      </c>
      <c r="E96" s="2">
        <v>3</v>
      </c>
      <c r="F96" s="45">
        <f t="shared" si="8"/>
        <v>22</v>
      </c>
      <c r="G96" s="62">
        <f t="shared" si="9"/>
        <v>82</v>
      </c>
      <c r="H96" s="47">
        <f t="shared" si="10"/>
        <v>0.13636363636363635</v>
      </c>
      <c r="I96" s="2">
        <f t="shared" si="11"/>
        <v>79</v>
      </c>
    </row>
    <row r="97" spans="1:9" x14ac:dyDescent="0.15">
      <c r="A97" s="1" t="s">
        <v>195</v>
      </c>
      <c r="B97" s="8" t="s">
        <v>39</v>
      </c>
      <c r="C97" s="1" t="s">
        <v>196</v>
      </c>
      <c r="D97" s="2">
        <v>170</v>
      </c>
      <c r="E97" s="2">
        <v>87</v>
      </c>
      <c r="F97" s="45">
        <f t="shared" si="8"/>
        <v>257</v>
      </c>
      <c r="G97" s="62">
        <f t="shared" si="9"/>
        <v>56</v>
      </c>
      <c r="H97" s="47">
        <f t="shared" si="10"/>
        <v>0.33852140077821014</v>
      </c>
      <c r="I97" s="2">
        <f t="shared" si="11"/>
        <v>32</v>
      </c>
    </row>
    <row r="98" spans="1:9" ht="14.25" thickBot="1" x14ac:dyDescent="0.2">
      <c r="A98" s="26"/>
      <c r="B98" s="90"/>
      <c r="C98" s="26"/>
    </row>
    <row r="99" spans="1:9" ht="14.25" thickBot="1" x14ac:dyDescent="0.2">
      <c r="C99" s="275" t="s">
        <v>517</v>
      </c>
      <c r="D99" s="276">
        <f>SUM(D12:D97)</f>
        <v>45209</v>
      </c>
      <c r="E99" s="276">
        <f t="shared" ref="E99:F99" si="12">SUM(E12:E97)</f>
        <v>19500</v>
      </c>
      <c r="F99" s="277">
        <f t="shared" si="12"/>
        <v>64709</v>
      </c>
    </row>
  </sheetData>
  <autoFilter ref="A11:I97" xr:uid="{00000000-0009-0000-0000-000019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900-000000000000}"/>
  </hyperlink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9" customWidth="1"/>
    <col min="3" max="3" width="28.375" customWidth="1"/>
    <col min="4" max="5" width="7.625" style="26" bestFit="1" customWidth="1"/>
    <col min="6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275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120</v>
      </c>
      <c r="E6" s="57">
        <f>INDEX(E12:E97,MATCH(C6,C12:C97,0),0)</f>
        <v>59</v>
      </c>
      <c r="F6" s="57">
        <f>SUM(D6:E6)</f>
        <v>179</v>
      </c>
      <c r="G6" s="58">
        <f>_xlfn.RANK.EQ(F6,$F$12:$F$97,0)</f>
        <v>66</v>
      </c>
      <c r="H6" s="59">
        <f>E6/F6</f>
        <v>0.32960893854748602</v>
      </c>
      <c r="I6" s="60">
        <f>_xlfn.RANK.EQ(H6,$H$12:$H$97,0)</f>
        <v>30</v>
      </c>
    </row>
    <row r="7" spans="1:13" x14ac:dyDescent="0.15">
      <c r="C7" s="28" t="s">
        <v>20</v>
      </c>
      <c r="D7" s="94">
        <f>ROUND(SUMIF($B$12:$B$97,"G",D12:D97)/(COUNTIFS(B12:B97,"G",D12:D97,"&lt;&gt;")),1)</f>
        <v>324.8</v>
      </c>
      <c r="E7" s="95">
        <f>ROUND(SUMIF($B$12:$B$97,"G",E12:E97)/(COUNTIFS(B12:B97,"G",D12:D97,"&lt;&gt;")),1)</f>
        <v>106.2</v>
      </c>
      <c r="F7" s="95">
        <f>ROUND(SUM(D7:E7),1)</f>
        <v>431</v>
      </c>
      <c r="G7" s="30"/>
      <c r="H7" s="31">
        <f>E7/F7</f>
        <v>0.24640371229698377</v>
      </c>
      <c r="I7" s="32"/>
    </row>
    <row r="8" spans="1:13" ht="14.25" thickBot="1" x14ac:dyDescent="0.2">
      <c r="C8" s="33" t="s">
        <v>21</v>
      </c>
      <c r="D8" s="97">
        <f>ROUND(AVERAGE(D12:D97),1)</f>
        <v>544.5</v>
      </c>
      <c r="E8" s="98">
        <f>ROUND(AVERAGE(E12:E97),1)</f>
        <v>230.8</v>
      </c>
      <c r="F8" s="98">
        <f>ROUND(SUM(D8:E8),1)</f>
        <v>775.3</v>
      </c>
      <c r="G8" s="36"/>
      <c r="H8" s="37">
        <f>E8/F8</f>
        <v>0.29769121630336648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2021年度（基準日：５月１日）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6" t="s">
        <v>22</v>
      </c>
      <c r="B11" s="88" t="s">
        <v>23</v>
      </c>
      <c r="C11" s="16" t="s">
        <v>15</v>
      </c>
      <c r="D11" s="40" t="s">
        <v>0</v>
      </c>
      <c r="E11" s="40" t="s">
        <v>1</v>
      </c>
      <c r="F11" s="41" t="s">
        <v>16</v>
      </c>
      <c r="G11" s="61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1646</v>
      </c>
      <c r="E12" s="2">
        <v>741</v>
      </c>
      <c r="F12" s="45">
        <f t="shared" ref="F12:F45" si="0">SUM(D12:E12)</f>
        <v>2387</v>
      </c>
      <c r="G12" s="62">
        <f t="shared" ref="G12:G45" si="1">_xlfn.RANK.EQ(F12,$F$12:$F$98,0)</f>
        <v>8</v>
      </c>
      <c r="H12" s="47">
        <f t="shared" ref="H12:H45" si="2">E12/F12</f>
        <v>0.31043150397989105</v>
      </c>
      <c r="I12" s="2">
        <f t="shared" ref="I12:I45" si="3">_xlfn.RANK.EQ(H12,$H$12:$H$98,0)</f>
        <v>35</v>
      </c>
    </row>
    <row r="13" spans="1:13" x14ac:dyDescent="0.15">
      <c r="A13" s="1" t="s">
        <v>26</v>
      </c>
      <c r="B13" s="8" t="s">
        <v>313</v>
      </c>
      <c r="C13" s="1" t="s">
        <v>27</v>
      </c>
      <c r="D13" s="2">
        <v>4</v>
      </c>
      <c r="E13" s="2">
        <v>10</v>
      </c>
      <c r="F13" s="45">
        <f t="shared" si="0"/>
        <v>14</v>
      </c>
      <c r="G13" s="62">
        <f t="shared" si="1"/>
        <v>80</v>
      </c>
      <c r="H13" s="47">
        <f t="shared" si="2"/>
        <v>0.7142857142857143</v>
      </c>
      <c r="I13" s="2">
        <f t="shared" si="3"/>
        <v>6</v>
      </c>
    </row>
    <row r="14" spans="1:13" x14ac:dyDescent="0.15">
      <c r="A14" s="1" t="s">
        <v>28</v>
      </c>
      <c r="B14" s="8" t="s">
        <v>310</v>
      </c>
      <c r="C14" s="1" t="s">
        <v>29</v>
      </c>
      <c r="D14" s="2">
        <v>249</v>
      </c>
      <c r="E14" s="2">
        <v>38</v>
      </c>
      <c r="F14" s="45">
        <f t="shared" si="0"/>
        <v>287</v>
      </c>
      <c r="G14" s="62">
        <f t="shared" si="1"/>
        <v>54</v>
      </c>
      <c r="H14" s="47">
        <f t="shared" si="2"/>
        <v>0.13240418118466898</v>
      </c>
      <c r="I14" s="2">
        <f t="shared" si="3"/>
        <v>76</v>
      </c>
    </row>
    <row r="15" spans="1:13" x14ac:dyDescent="0.15">
      <c r="A15" s="1" t="s">
        <v>30</v>
      </c>
      <c r="B15" s="8" t="s">
        <v>311</v>
      </c>
      <c r="C15" s="1" t="s">
        <v>31</v>
      </c>
      <c r="D15" s="2">
        <v>16</v>
      </c>
      <c r="E15" s="2">
        <v>16</v>
      </c>
      <c r="F15" s="45">
        <f t="shared" si="0"/>
        <v>32</v>
      </c>
      <c r="G15" s="62">
        <f t="shared" si="1"/>
        <v>77</v>
      </c>
      <c r="H15" s="47">
        <f t="shared" si="2"/>
        <v>0.5</v>
      </c>
      <c r="I15" s="2">
        <f t="shared" si="3"/>
        <v>17</v>
      </c>
    </row>
    <row r="16" spans="1:13" x14ac:dyDescent="0.15">
      <c r="A16" s="1" t="s">
        <v>32</v>
      </c>
      <c r="B16" s="8" t="s">
        <v>310</v>
      </c>
      <c r="C16" s="1" t="s">
        <v>33</v>
      </c>
      <c r="D16" s="2">
        <v>27</v>
      </c>
      <c r="E16" s="2">
        <v>47</v>
      </c>
      <c r="F16" s="45">
        <f t="shared" si="0"/>
        <v>74</v>
      </c>
      <c r="G16" s="62">
        <f t="shared" si="1"/>
        <v>73</v>
      </c>
      <c r="H16" s="47">
        <f t="shared" si="2"/>
        <v>0.63513513513513509</v>
      </c>
      <c r="I16" s="2">
        <f t="shared" si="3"/>
        <v>11</v>
      </c>
    </row>
    <row r="17" spans="1:9" x14ac:dyDescent="0.15">
      <c r="A17" s="1" t="s">
        <v>34</v>
      </c>
      <c r="B17" s="8" t="s">
        <v>310</v>
      </c>
      <c r="C17" s="1" t="s">
        <v>35</v>
      </c>
      <c r="D17" s="2">
        <v>123</v>
      </c>
      <c r="E17" s="2">
        <v>13</v>
      </c>
      <c r="F17" s="45">
        <f t="shared" si="0"/>
        <v>136</v>
      </c>
      <c r="G17" s="62">
        <f t="shared" si="1"/>
        <v>68</v>
      </c>
      <c r="H17" s="47">
        <f t="shared" si="2"/>
        <v>9.5588235294117641E-2</v>
      </c>
      <c r="I17" s="2">
        <f t="shared" si="3"/>
        <v>80</v>
      </c>
    </row>
    <row r="18" spans="1:9" x14ac:dyDescent="0.15">
      <c r="A18" s="1" t="s">
        <v>36</v>
      </c>
      <c r="B18" s="8" t="s">
        <v>312</v>
      </c>
      <c r="C18" s="1" t="s">
        <v>37</v>
      </c>
      <c r="D18" s="2">
        <v>3</v>
      </c>
      <c r="E18" s="2">
        <v>6</v>
      </c>
      <c r="F18" s="45">
        <f t="shared" si="0"/>
        <v>9</v>
      </c>
      <c r="G18" s="62">
        <f t="shared" si="1"/>
        <v>83</v>
      </c>
      <c r="H18" s="47">
        <f t="shared" si="2"/>
        <v>0.66666666666666663</v>
      </c>
      <c r="I18" s="2">
        <f t="shared" si="3"/>
        <v>7</v>
      </c>
    </row>
    <row r="19" spans="1:9" x14ac:dyDescent="0.15">
      <c r="A19" s="1" t="s">
        <v>38</v>
      </c>
      <c r="B19" s="8" t="s">
        <v>39</v>
      </c>
      <c r="C19" s="1" t="s">
        <v>40</v>
      </c>
      <c r="D19" s="2">
        <v>199</v>
      </c>
      <c r="E19" s="2">
        <v>67</v>
      </c>
      <c r="F19" s="45">
        <f t="shared" si="0"/>
        <v>266</v>
      </c>
      <c r="G19" s="62">
        <f t="shared" si="1"/>
        <v>60</v>
      </c>
      <c r="H19" s="47">
        <f t="shared" si="2"/>
        <v>0.25187969924812031</v>
      </c>
      <c r="I19" s="2">
        <f t="shared" si="3"/>
        <v>53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285</v>
      </c>
      <c r="E20" s="2">
        <v>70</v>
      </c>
      <c r="F20" s="45">
        <f t="shared" si="0"/>
        <v>355</v>
      </c>
      <c r="G20" s="62">
        <f t="shared" si="1"/>
        <v>47</v>
      </c>
      <c r="H20" s="47">
        <f t="shared" si="2"/>
        <v>0.19718309859154928</v>
      </c>
      <c r="I20" s="2">
        <f t="shared" si="3"/>
        <v>69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1738</v>
      </c>
      <c r="E21" s="2">
        <v>622</v>
      </c>
      <c r="F21" s="45">
        <f t="shared" si="0"/>
        <v>2360</v>
      </c>
      <c r="G21" s="62">
        <f t="shared" si="1"/>
        <v>9</v>
      </c>
      <c r="H21" s="47">
        <f t="shared" si="2"/>
        <v>0.26355932203389831</v>
      </c>
      <c r="I21" s="2">
        <f t="shared" si="3"/>
        <v>50</v>
      </c>
    </row>
    <row r="22" spans="1:9" x14ac:dyDescent="0.15">
      <c r="A22" s="77" t="s">
        <v>45</v>
      </c>
      <c r="B22" s="77" t="s">
        <v>313</v>
      </c>
      <c r="C22" s="77" t="s">
        <v>46</v>
      </c>
      <c r="D22" s="48"/>
      <c r="E22" s="48"/>
      <c r="F22" s="49"/>
      <c r="G22" s="100"/>
      <c r="H22" s="51"/>
      <c r="I22" s="48"/>
    </row>
    <row r="23" spans="1:9" x14ac:dyDescent="0.15">
      <c r="A23" s="1" t="s">
        <v>47</v>
      </c>
      <c r="B23" s="8" t="s">
        <v>39</v>
      </c>
      <c r="C23" s="1" t="s">
        <v>48</v>
      </c>
      <c r="D23" s="2">
        <v>212</v>
      </c>
      <c r="E23" s="2">
        <v>55</v>
      </c>
      <c r="F23" s="45">
        <f t="shared" si="0"/>
        <v>267</v>
      </c>
      <c r="G23" s="62">
        <f t="shared" si="1"/>
        <v>59</v>
      </c>
      <c r="H23" s="47">
        <f t="shared" si="2"/>
        <v>0.20599250936329588</v>
      </c>
      <c r="I23" s="2">
        <f t="shared" si="3"/>
        <v>66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412</v>
      </c>
      <c r="E24" s="2">
        <v>107</v>
      </c>
      <c r="F24" s="45">
        <f t="shared" si="0"/>
        <v>519</v>
      </c>
      <c r="G24" s="62">
        <f t="shared" si="1"/>
        <v>35</v>
      </c>
      <c r="H24" s="47">
        <f t="shared" si="2"/>
        <v>0.20616570327552985</v>
      </c>
      <c r="I24" s="2">
        <f t="shared" si="3"/>
        <v>65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78</v>
      </c>
      <c r="E25" s="2">
        <v>39</v>
      </c>
      <c r="F25" s="45">
        <f t="shared" si="0"/>
        <v>117</v>
      </c>
      <c r="G25" s="62">
        <f t="shared" si="1"/>
        <v>69</v>
      </c>
      <c r="H25" s="47">
        <f t="shared" si="2"/>
        <v>0.33333333333333331</v>
      </c>
      <c r="I25" s="2">
        <f t="shared" si="3"/>
        <v>29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494</v>
      </c>
      <c r="E26" s="2">
        <v>102</v>
      </c>
      <c r="F26" s="45">
        <f t="shared" si="0"/>
        <v>596</v>
      </c>
      <c r="G26" s="62">
        <f t="shared" si="1"/>
        <v>30</v>
      </c>
      <c r="H26" s="47">
        <f t="shared" si="2"/>
        <v>0.17114093959731544</v>
      </c>
      <c r="I26" s="2">
        <f t="shared" si="3"/>
        <v>73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1751</v>
      </c>
      <c r="E27" s="2">
        <v>981</v>
      </c>
      <c r="F27" s="45">
        <f t="shared" si="0"/>
        <v>2732</v>
      </c>
      <c r="G27" s="62">
        <f t="shared" si="1"/>
        <v>6</v>
      </c>
      <c r="H27" s="47">
        <f t="shared" si="2"/>
        <v>0.35907759882869694</v>
      </c>
      <c r="I27" s="2">
        <f t="shared" si="3"/>
        <v>23</v>
      </c>
    </row>
    <row r="28" spans="1:9" x14ac:dyDescent="0.15">
      <c r="A28" s="1" t="s">
        <v>57</v>
      </c>
      <c r="B28" s="8" t="s">
        <v>311</v>
      </c>
      <c r="C28" s="1" t="s">
        <v>58</v>
      </c>
      <c r="D28" s="2">
        <v>6</v>
      </c>
      <c r="E28" s="2">
        <v>5</v>
      </c>
      <c r="F28" s="45">
        <f t="shared" si="0"/>
        <v>11</v>
      </c>
      <c r="G28" s="62">
        <f t="shared" si="1"/>
        <v>82</v>
      </c>
      <c r="H28" s="47">
        <f t="shared" si="2"/>
        <v>0.45454545454545453</v>
      </c>
      <c r="I28" s="2">
        <f t="shared" si="3"/>
        <v>19</v>
      </c>
    </row>
    <row r="29" spans="1:9" x14ac:dyDescent="0.15">
      <c r="A29" s="1" t="s">
        <v>59</v>
      </c>
      <c r="B29" s="8" t="s">
        <v>315</v>
      </c>
      <c r="C29" s="1" t="s">
        <v>60</v>
      </c>
      <c r="D29" s="2">
        <v>351</v>
      </c>
      <c r="E29" s="2">
        <v>98</v>
      </c>
      <c r="F29" s="45">
        <f t="shared" si="0"/>
        <v>449</v>
      </c>
      <c r="G29" s="62">
        <f t="shared" si="1"/>
        <v>40</v>
      </c>
      <c r="H29" s="47">
        <f t="shared" si="2"/>
        <v>0.21826280623608019</v>
      </c>
      <c r="I29" s="2">
        <f t="shared" si="3"/>
        <v>62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340</v>
      </c>
      <c r="E30" s="2">
        <v>122</v>
      </c>
      <c r="F30" s="45">
        <f t="shared" si="0"/>
        <v>462</v>
      </c>
      <c r="G30" s="62">
        <f t="shared" si="1"/>
        <v>38</v>
      </c>
      <c r="H30" s="47">
        <f t="shared" si="2"/>
        <v>0.26406926406926406</v>
      </c>
      <c r="I30" s="2">
        <f t="shared" si="3"/>
        <v>49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613</v>
      </c>
      <c r="E31" s="2">
        <v>234</v>
      </c>
      <c r="F31" s="45">
        <f t="shared" si="0"/>
        <v>847</v>
      </c>
      <c r="G31" s="62">
        <f t="shared" si="1"/>
        <v>20</v>
      </c>
      <c r="H31" s="47">
        <f t="shared" si="2"/>
        <v>0.27626918536009443</v>
      </c>
      <c r="I31" s="2">
        <f t="shared" si="3"/>
        <v>44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877</v>
      </c>
      <c r="E32" s="2">
        <v>374</v>
      </c>
      <c r="F32" s="45">
        <f t="shared" si="0"/>
        <v>1251</v>
      </c>
      <c r="G32" s="62">
        <f t="shared" si="1"/>
        <v>15</v>
      </c>
      <c r="H32" s="47">
        <f t="shared" si="2"/>
        <v>0.29896083133493206</v>
      </c>
      <c r="I32" s="2">
        <f t="shared" si="3"/>
        <v>41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5000</v>
      </c>
      <c r="E33" s="2">
        <v>1908</v>
      </c>
      <c r="F33" s="45">
        <f t="shared" si="0"/>
        <v>6908</v>
      </c>
      <c r="G33" s="62">
        <f t="shared" si="1"/>
        <v>1</v>
      </c>
      <c r="H33" s="47">
        <f t="shared" si="2"/>
        <v>0.27620150550086858</v>
      </c>
      <c r="I33" s="2">
        <f t="shared" si="3"/>
        <v>45</v>
      </c>
    </row>
    <row r="34" spans="1:9" x14ac:dyDescent="0.15">
      <c r="A34" s="1" t="s">
        <v>69</v>
      </c>
      <c r="B34" s="8" t="s">
        <v>312</v>
      </c>
      <c r="C34" s="1" t="s">
        <v>70</v>
      </c>
      <c r="D34" s="2">
        <v>92</v>
      </c>
      <c r="E34" s="2">
        <v>129</v>
      </c>
      <c r="F34" s="45">
        <f t="shared" si="0"/>
        <v>221</v>
      </c>
      <c r="G34" s="62">
        <f t="shared" si="1"/>
        <v>63</v>
      </c>
      <c r="H34" s="47">
        <f t="shared" si="2"/>
        <v>0.58371040723981904</v>
      </c>
      <c r="I34" s="2">
        <f t="shared" si="3"/>
        <v>13</v>
      </c>
    </row>
    <row r="35" spans="1:9" x14ac:dyDescent="0.15">
      <c r="A35" s="1" t="s">
        <v>71</v>
      </c>
      <c r="B35" s="8" t="s">
        <v>311</v>
      </c>
      <c r="C35" s="1" t="s">
        <v>72</v>
      </c>
      <c r="D35" s="2">
        <v>134</v>
      </c>
      <c r="E35" s="2">
        <v>257</v>
      </c>
      <c r="F35" s="45">
        <f t="shared" si="0"/>
        <v>391</v>
      </c>
      <c r="G35" s="62">
        <f t="shared" si="1"/>
        <v>46</v>
      </c>
      <c r="H35" s="47">
        <f t="shared" si="2"/>
        <v>0.65728900255754474</v>
      </c>
      <c r="I35" s="2">
        <f t="shared" si="3"/>
        <v>9</v>
      </c>
    </row>
    <row r="36" spans="1:9" x14ac:dyDescent="0.15">
      <c r="A36" s="1" t="s">
        <v>73</v>
      </c>
      <c r="B36" s="8" t="s">
        <v>311</v>
      </c>
      <c r="C36" s="1" t="s">
        <v>74</v>
      </c>
      <c r="D36" s="2">
        <v>510</v>
      </c>
      <c r="E36" s="2">
        <v>856</v>
      </c>
      <c r="F36" s="45">
        <f t="shared" si="0"/>
        <v>1366</v>
      </c>
      <c r="G36" s="62">
        <f t="shared" si="1"/>
        <v>14</v>
      </c>
      <c r="H36" s="47">
        <f t="shared" si="2"/>
        <v>0.62664714494875551</v>
      </c>
      <c r="I36" s="2">
        <f t="shared" si="3"/>
        <v>12</v>
      </c>
    </row>
    <row r="37" spans="1:9" x14ac:dyDescent="0.15">
      <c r="A37" s="1" t="s">
        <v>75</v>
      </c>
      <c r="B37" s="8" t="s">
        <v>310</v>
      </c>
      <c r="C37" s="1" t="s">
        <v>76</v>
      </c>
      <c r="D37" s="2">
        <v>2350</v>
      </c>
      <c r="E37" s="2">
        <v>524</v>
      </c>
      <c r="F37" s="45">
        <f t="shared" si="0"/>
        <v>2874</v>
      </c>
      <c r="G37" s="62">
        <f t="shared" si="1"/>
        <v>4</v>
      </c>
      <c r="H37" s="47">
        <f t="shared" si="2"/>
        <v>0.18232428670842032</v>
      </c>
      <c r="I37" s="2">
        <f t="shared" si="3"/>
        <v>72</v>
      </c>
    </row>
    <row r="38" spans="1:9" x14ac:dyDescent="0.15">
      <c r="A38" s="1" t="s">
        <v>77</v>
      </c>
      <c r="B38" s="8" t="s">
        <v>315</v>
      </c>
      <c r="C38" s="1" t="s">
        <v>78</v>
      </c>
      <c r="D38" s="2">
        <v>1</v>
      </c>
      <c r="E38" s="2">
        <v>440</v>
      </c>
      <c r="F38" s="45">
        <f t="shared" si="0"/>
        <v>441</v>
      </c>
      <c r="G38" s="62">
        <f t="shared" si="1"/>
        <v>41</v>
      </c>
      <c r="H38" s="47">
        <f t="shared" si="2"/>
        <v>0.99773242630385484</v>
      </c>
      <c r="I38" s="2">
        <f t="shared" si="3"/>
        <v>2</v>
      </c>
    </row>
    <row r="39" spans="1:9" x14ac:dyDescent="0.15">
      <c r="A39" s="1" t="s">
        <v>79</v>
      </c>
      <c r="B39" s="8" t="s">
        <v>313</v>
      </c>
      <c r="C39" s="1" t="s">
        <v>80</v>
      </c>
      <c r="D39" s="2">
        <v>71</v>
      </c>
      <c r="E39" s="2">
        <v>131</v>
      </c>
      <c r="F39" s="45">
        <f t="shared" si="0"/>
        <v>202</v>
      </c>
      <c r="G39" s="62">
        <f t="shared" si="1"/>
        <v>64</v>
      </c>
      <c r="H39" s="47">
        <f t="shared" si="2"/>
        <v>0.64851485148514854</v>
      </c>
      <c r="I39" s="2">
        <f t="shared" si="3"/>
        <v>10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598</v>
      </c>
      <c r="E40" s="2">
        <v>269</v>
      </c>
      <c r="F40" s="45">
        <f t="shared" si="0"/>
        <v>867</v>
      </c>
      <c r="G40" s="62">
        <f t="shared" si="1"/>
        <v>18</v>
      </c>
      <c r="H40" s="47">
        <f t="shared" si="2"/>
        <v>0.31026528258362168</v>
      </c>
      <c r="I40" s="2">
        <f t="shared" si="3"/>
        <v>36</v>
      </c>
    </row>
    <row r="41" spans="1:9" x14ac:dyDescent="0.15">
      <c r="A41" s="1" t="s">
        <v>83</v>
      </c>
      <c r="B41" s="8" t="s">
        <v>310</v>
      </c>
      <c r="C41" s="1" t="s">
        <v>84</v>
      </c>
      <c r="D41" s="2">
        <v>691</v>
      </c>
      <c r="E41" s="2">
        <v>81</v>
      </c>
      <c r="F41" s="45">
        <f t="shared" si="0"/>
        <v>772</v>
      </c>
      <c r="G41" s="62">
        <f t="shared" si="1"/>
        <v>21</v>
      </c>
      <c r="H41" s="47">
        <f t="shared" si="2"/>
        <v>0.10492227979274611</v>
      </c>
      <c r="I41" s="2">
        <f t="shared" si="3"/>
        <v>79</v>
      </c>
    </row>
    <row r="42" spans="1:9" x14ac:dyDescent="0.15">
      <c r="A42" s="1" t="s">
        <v>85</v>
      </c>
      <c r="B42" s="8" t="s">
        <v>311</v>
      </c>
      <c r="C42" s="1" t="s">
        <v>86</v>
      </c>
      <c r="D42" s="2">
        <v>862</v>
      </c>
      <c r="E42" s="2">
        <v>684</v>
      </c>
      <c r="F42" s="45">
        <f t="shared" si="0"/>
        <v>1546</v>
      </c>
      <c r="G42" s="62">
        <f t="shared" si="1"/>
        <v>12</v>
      </c>
      <c r="H42" s="47">
        <f t="shared" si="2"/>
        <v>0.4424320827943079</v>
      </c>
      <c r="I42" s="2">
        <f t="shared" si="3"/>
        <v>20</v>
      </c>
    </row>
    <row r="43" spans="1:9" x14ac:dyDescent="0.15">
      <c r="A43" s="1" t="s">
        <v>87</v>
      </c>
      <c r="B43" s="8" t="s">
        <v>314</v>
      </c>
      <c r="C43" s="1" t="s">
        <v>88</v>
      </c>
      <c r="D43" s="2">
        <v>64</v>
      </c>
      <c r="E43" s="2">
        <v>28</v>
      </c>
      <c r="F43" s="45">
        <f t="shared" si="0"/>
        <v>92</v>
      </c>
      <c r="G43" s="62">
        <f t="shared" si="1"/>
        <v>72</v>
      </c>
      <c r="H43" s="47">
        <f t="shared" si="2"/>
        <v>0.30434782608695654</v>
      </c>
      <c r="I43" s="2">
        <f t="shared" si="3"/>
        <v>39</v>
      </c>
    </row>
    <row r="44" spans="1:9" x14ac:dyDescent="0.15">
      <c r="A44" s="1" t="s">
        <v>89</v>
      </c>
      <c r="B44" s="89" t="s">
        <v>310</v>
      </c>
      <c r="C44" s="1" t="s">
        <v>90</v>
      </c>
      <c r="D44" s="2">
        <v>183</v>
      </c>
      <c r="E44" s="2">
        <v>96</v>
      </c>
      <c r="F44" s="45">
        <f t="shared" si="0"/>
        <v>279</v>
      </c>
      <c r="G44" s="62">
        <f t="shared" si="1"/>
        <v>56</v>
      </c>
      <c r="H44" s="47">
        <f t="shared" si="2"/>
        <v>0.34408602150537637</v>
      </c>
      <c r="I44" s="2">
        <f t="shared" si="3"/>
        <v>24</v>
      </c>
    </row>
    <row r="45" spans="1:9" x14ac:dyDescent="0.15">
      <c r="A45" s="1" t="s">
        <v>91</v>
      </c>
      <c r="B45" s="8" t="s">
        <v>315</v>
      </c>
      <c r="C45" s="1" t="s">
        <v>92</v>
      </c>
      <c r="D45" s="2">
        <v>1101</v>
      </c>
      <c r="E45" s="2">
        <v>558</v>
      </c>
      <c r="F45" s="45">
        <f t="shared" si="0"/>
        <v>1659</v>
      </c>
      <c r="G45" s="62">
        <f t="shared" si="1"/>
        <v>11</v>
      </c>
      <c r="H45" s="47">
        <f t="shared" si="2"/>
        <v>0.33634719710669075</v>
      </c>
      <c r="I45" s="2">
        <f t="shared" si="3"/>
        <v>28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48"/>
      <c r="E46" s="48"/>
      <c r="F46" s="49"/>
      <c r="G46" s="100"/>
      <c r="H46" s="51"/>
      <c r="I46" s="48"/>
    </row>
    <row r="47" spans="1:9" x14ac:dyDescent="0.15">
      <c r="A47" s="1" t="s">
        <v>95</v>
      </c>
      <c r="B47" s="8" t="s">
        <v>309</v>
      </c>
      <c r="C47" s="1" t="s">
        <v>96</v>
      </c>
      <c r="D47" s="2">
        <v>533</v>
      </c>
      <c r="E47" s="2">
        <v>141</v>
      </c>
      <c r="F47" s="45">
        <f t="shared" ref="F47:F78" si="4">SUM(D47:E47)</f>
        <v>674</v>
      </c>
      <c r="G47" s="62">
        <f t="shared" ref="G47:G78" si="5">_xlfn.RANK.EQ(F47,$F$12:$F$98,0)</f>
        <v>27</v>
      </c>
      <c r="H47" s="47">
        <f t="shared" ref="H47:H78" si="6">E47/F47</f>
        <v>0.20919881305637983</v>
      </c>
      <c r="I47" s="2">
        <f t="shared" ref="I47:I78" si="7">_xlfn.RANK.EQ(H47,$H$12:$H$98,0)</f>
        <v>64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417</v>
      </c>
      <c r="E48" s="2">
        <v>36</v>
      </c>
      <c r="F48" s="45">
        <f t="shared" si="4"/>
        <v>453</v>
      </c>
      <c r="G48" s="62">
        <f t="shared" si="5"/>
        <v>39</v>
      </c>
      <c r="H48" s="47">
        <f t="shared" si="6"/>
        <v>7.9470198675496692E-2</v>
      </c>
      <c r="I48" s="2">
        <f t="shared" si="7"/>
        <v>81</v>
      </c>
    </row>
    <row r="49" spans="1:9" x14ac:dyDescent="0.15">
      <c r="A49" s="1" t="s">
        <v>99</v>
      </c>
      <c r="B49" s="8" t="s">
        <v>313</v>
      </c>
      <c r="C49" s="1" t="s">
        <v>100</v>
      </c>
      <c r="D49" s="2">
        <v>88</v>
      </c>
      <c r="E49" s="2">
        <v>68</v>
      </c>
      <c r="F49" s="45">
        <f t="shared" si="4"/>
        <v>156</v>
      </c>
      <c r="G49" s="62">
        <f t="shared" si="5"/>
        <v>67</v>
      </c>
      <c r="H49" s="47">
        <f t="shared" si="6"/>
        <v>0.4358974358974359</v>
      </c>
      <c r="I49" s="2">
        <f t="shared" si="7"/>
        <v>21</v>
      </c>
    </row>
    <row r="50" spans="1:9" x14ac:dyDescent="0.15">
      <c r="A50" s="1" t="s">
        <v>101</v>
      </c>
      <c r="B50" s="8" t="s">
        <v>39</v>
      </c>
      <c r="C50" s="1" t="s">
        <v>102</v>
      </c>
      <c r="D50" s="2">
        <v>385</v>
      </c>
      <c r="E50" s="2">
        <v>99</v>
      </c>
      <c r="F50" s="45">
        <f t="shared" si="4"/>
        <v>484</v>
      </c>
      <c r="G50" s="62">
        <f t="shared" si="5"/>
        <v>36</v>
      </c>
      <c r="H50" s="47">
        <f t="shared" si="6"/>
        <v>0.20454545454545456</v>
      </c>
      <c r="I50" s="2">
        <f t="shared" si="7"/>
        <v>67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574</v>
      </c>
      <c r="E51" s="2">
        <v>176</v>
      </c>
      <c r="F51" s="45">
        <f t="shared" si="4"/>
        <v>750</v>
      </c>
      <c r="G51" s="62">
        <f t="shared" si="5"/>
        <v>23</v>
      </c>
      <c r="H51" s="47">
        <f t="shared" si="6"/>
        <v>0.23466666666666666</v>
      </c>
      <c r="I51" s="2">
        <f t="shared" si="7"/>
        <v>56</v>
      </c>
    </row>
    <row r="52" spans="1:9" x14ac:dyDescent="0.15">
      <c r="A52" s="1" t="s">
        <v>105</v>
      </c>
      <c r="B52" s="8" t="s">
        <v>314</v>
      </c>
      <c r="C52" s="1" t="s">
        <v>106</v>
      </c>
      <c r="D52" s="2">
        <v>447</v>
      </c>
      <c r="E52" s="2">
        <v>86</v>
      </c>
      <c r="F52" s="45">
        <f t="shared" si="4"/>
        <v>533</v>
      </c>
      <c r="G52" s="62">
        <f t="shared" si="5"/>
        <v>34</v>
      </c>
      <c r="H52" s="47">
        <f t="shared" si="6"/>
        <v>0.16135084427767354</v>
      </c>
      <c r="I52" s="2">
        <f t="shared" si="7"/>
        <v>74</v>
      </c>
    </row>
    <row r="53" spans="1:9" x14ac:dyDescent="0.15">
      <c r="A53" s="1" t="s">
        <v>107</v>
      </c>
      <c r="B53" s="8" t="s">
        <v>39</v>
      </c>
      <c r="C53" s="1" t="s">
        <v>108</v>
      </c>
      <c r="D53" s="2">
        <v>258</v>
      </c>
      <c r="E53" s="2">
        <v>38</v>
      </c>
      <c r="F53" s="45">
        <f t="shared" si="4"/>
        <v>296</v>
      </c>
      <c r="G53" s="62">
        <f t="shared" si="5"/>
        <v>51</v>
      </c>
      <c r="H53" s="47">
        <f t="shared" si="6"/>
        <v>0.12837837837837837</v>
      </c>
      <c r="I53" s="2">
        <f t="shared" si="7"/>
        <v>77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234</v>
      </c>
      <c r="E54" s="2">
        <v>56</v>
      </c>
      <c r="F54" s="45">
        <f t="shared" si="4"/>
        <v>290</v>
      </c>
      <c r="G54" s="62">
        <f t="shared" si="5"/>
        <v>53</v>
      </c>
      <c r="H54" s="47">
        <f t="shared" si="6"/>
        <v>0.19310344827586207</v>
      </c>
      <c r="I54" s="2">
        <f t="shared" si="7"/>
        <v>70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668</v>
      </c>
      <c r="E55" s="2">
        <v>196</v>
      </c>
      <c r="F55" s="45">
        <f t="shared" si="4"/>
        <v>864</v>
      </c>
      <c r="G55" s="62">
        <f t="shared" si="5"/>
        <v>19</v>
      </c>
      <c r="H55" s="47">
        <f t="shared" si="6"/>
        <v>0.22685185185185186</v>
      </c>
      <c r="I55" s="2">
        <f t="shared" si="7"/>
        <v>60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465</v>
      </c>
      <c r="E56" s="2">
        <v>202</v>
      </c>
      <c r="F56" s="45">
        <f t="shared" si="4"/>
        <v>667</v>
      </c>
      <c r="G56" s="62">
        <f t="shared" si="5"/>
        <v>28</v>
      </c>
      <c r="H56" s="47">
        <f t="shared" si="6"/>
        <v>0.30284857571214391</v>
      </c>
      <c r="I56" s="2">
        <f t="shared" si="7"/>
        <v>40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540</v>
      </c>
      <c r="E57" s="2">
        <v>145</v>
      </c>
      <c r="F57" s="45">
        <f t="shared" si="4"/>
        <v>685</v>
      </c>
      <c r="G57" s="62">
        <f t="shared" si="5"/>
        <v>25</v>
      </c>
      <c r="H57" s="47">
        <f t="shared" si="6"/>
        <v>0.21167883211678831</v>
      </c>
      <c r="I57" s="2">
        <f t="shared" si="7"/>
        <v>63</v>
      </c>
    </row>
    <row r="58" spans="1:9" x14ac:dyDescent="0.15">
      <c r="A58" s="1" t="s">
        <v>117</v>
      </c>
      <c r="B58" s="8" t="s">
        <v>312</v>
      </c>
      <c r="C58" s="1" t="s">
        <v>118</v>
      </c>
      <c r="D58" s="2">
        <v>7</v>
      </c>
      <c r="E58" s="2">
        <v>19</v>
      </c>
      <c r="F58" s="45">
        <f t="shared" si="4"/>
        <v>26</v>
      </c>
      <c r="G58" s="62">
        <f t="shared" si="5"/>
        <v>78</v>
      </c>
      <c r="H58" s="47">
        <f t="shared" si="6"/>
        <v>0.73076923076923073</v>
      </c>
      <c r="I58" s="2">
        <f t="shared" si="7"/>
        <v>5</v>
      </c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1955</v>
      </c>
      <c r="E59" s="2">
        <v>890</v>
      </c>
      <c r="F59" s="45">
        <f t="shared" si="4"/>
        <v>2845</v>
      </c>
      <c r="G59" s="62">
        <f t="shared" si="5"/>
        <v>5</v>
      </c>
      <c r="H59" s="47">
        <f t="shared" si="6"/>
        <v>0.31282952548330406</v>
      </c>
      <c r="I59" s="2">
        <f t="shared" si="7"/>
        <v>34</v>
      </c>
    </row>
    <row r="60" spans="1:9" x14ac:dyDescent="0.15">
      <c r="A60" s="1" t="s">
        <v>121</v>
      </c>
      <c r="B60" s="8" t="s">
        <v>310</v>
      </c>
      <c r="C60" s="1" t="s">
        <v>122</v>
      </c>
      <c r="D60" s="2">
        <v>782</v>
      </c>
      <c r="E60" s="2">
        <v>131</v>
      </c>
      <c r="F60" s="45">
        <f t="shared" si="4"/>
        <v>913</v>
      </c>
      <c r="G60" s="62">
        <f t="shared" si="5"/>
        <v>17</v>
      </c>
      <c r="H60" s="47">
        <f t="shared" si="6"/>
        <v>0.14348302300109528</v>
      </c>
      <c r="I60" s="2">
        <f t="shared" si="7"/>
        <v>75</v>
      </c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12</v>
      </c>
      <c r="E61" s="2">
        <v>55</v>
      </c>
      <c r="F61" s="45">
        <f t="shared" si="4"/>
        <v>67</v>
      </c>
      <c r="G61" s="62">
        <f t="shared" si="5"/>
        <v>75</v>
      </c>
      <c r="H61" s="47">
        <f t="shared" si="6"/>
        <v>0.82089552238805974</v>
      </c>
      <c r="I61" s="2">
        <f t="shared" si="7"/>
        <v>4</v>
      </c>
    </row>
    <row r="62" spans="1:9" x14ac:dyDescent="0.15">
      <c r="A62" s="1" t="s">
        <v>125</v>
      </c>
      <c r="B62" s="8" t="s">
        <v>310</v>
      </c>
      <c r="C62" s="1" t="s">
        <v>126</v>
      </c>
      <c r="D62" s="2">
        <v>362</v>
      </c>
      <c r="E62" s="2">
        <v>43</v>
      </c>
      <c r="F62" s="45">
        <f t="shared" si="4"/>
        <v>405</v>
      </c>
      <c r="G62" s="62">
        <f t="shared" si="5"/>
        <v>45</v>
      </c>
      <c r="H62" s="47">
        <f t="shared" si="6"/>
        <v>0.10617283950617284</v>
      </c>
      <c r="I62" s="2">
        <f t="shared" si="7"/>
        <v>78</v>
      </c>
    </row>
    <row r="63" spans="1:9" x14ac:dyDescent="0.15">
      <c r="A63" s="1" t="s">
        <v>127</v>
      </c>
      <c r="B63" s="8" t="s">
        <v>39</v>
      </c>
      <c r="C63" s="1" t="s">
        <v>128</v>
      </c>
      <c r="D63" s="2">
        <v>325</v>
      </c>
      <c r="E63" s="2">
        <v>82</v>
      </c>
      <c r="F63" s="45">
        <f t="shared" si="4"/>
        <v>407</v>
      </c>
      <c r="G63" s="62">
        <f t="shared" si="5"/>
        <v>44</v>
      </c>
      <c r="H63" s="47">
        <f t="shared" si="6"/>
        <v>0.20147420147420148</v>
      </c>
      <c r="I63" s="2">
        <f t="shared" si="7"/>
        <v>68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70</v>
      </c>
      <c r="E64" s="2">
        <v>34</v>
      </c>
      <c r="F64" s="45">
        <f t="shared" si="4"/>
        <v>104</v>
      </c>
      <c r="G64" s="62">
        <f t="shared" si="5"/>
        <v>70</v>
      </c>
      <c r="H64" s="47">
        <f t="shared" si="6"/>
        <v>0.32692307692307693</v>
      </c>
      <c r="I64" s="2">
        <f t="shared" si="7"/>
        <v>31</v>
      </c>
    </row>
    <row r="65" spans="1:9" x14ac:dyDescent="0.15">
      <c r="A65" s="1" t="s">
        <v>131</v>
      </c>
      <c r="B65" s="8" t="s">
        <v>312</v>
      </c>
      <c r="C65" s="1" t="s">
        <v>132</v>
      </c>
      <c r="D65" s="2">
        <v>2</v>
      </c>
      <c r="E65" s="2">
        <v>10</v>
      </c>
      <c r="F65" s="45">
        <f t="shared" si="4"/>
        <v>12</v>
      </c>
      <c r="G65" s="62">
        <f t="shared" si="5"/>
        <v>81</v>
      </c>
      <c r="H65" s="47">
        <f t="shared" si="6"/>
        <v>0.83333333333333337</v>
      </c>
      <c r="I65" s="2">
        <f t="shared" si="7"/>
        <v>3</v>
      </c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2590</v>
      </c>
      <c r="E66" s="2">
        <v>1003</v>
      </c>
      <c r="F66" s="45">
        <f t="shared" si="4"/>
        <v>3593</v>
      </c>
      <c r="G66" s="62">
        <f t="shared" si="5"/>
        <v>2</v>
      </c>
      <c r="H66" s="47">
        <f t="shared" si="6"/>
        <v>0.27915391038129694</v>
      </c>
      <c r="I66" s="2">
        <f t="shared" si="7"/>
        <v>42</v>
      </c>
    </row>
    <row r="67" spans="1:9" x14ac:dyDescent="0.15">
      <c r="A67" s="1" t="s">
        <v>135</v>
      </c>
      <c r="B67" s="8" t="s">
        <v>313</v>
      </c>
      <c r="C67" s="1" t="s">
        <v>136</v>
      </c>
      <c r="D67" s="2">
        <v>34</v>
      </c>
      <c r="E67" s="2">
        <v>38</v>
      </c>
      <c r="F67" s="45">
        <f t="shared" si="4"/>
        <v>72</v>
      </c>
      <c r="G67" s="62">
        <f t="shared" si="5"/>
        <v>74</v>
      </c>
      <c r="H67" s="47">
        <f t="shared" si="6"/>
        <v>0.52777777777777779</v>
      </c>
      <c r="I67" s="2">
        <f t="shared" si="7"/>
        <v>16</v>
      </c>
    </row>
    <row r="68" spans="1:9" x14ac:dyDescent="0.15">
      <c r="A68" s="1" t="s">
        <v>137</v>
      </c>
      <c r="B68" s="8" t="s">
        <v>310</v>
      </c>
      <c r="C68" s="1" t="s">
        <v>138</v>
      </c>
      <c r="D68" s="2">
        <v>472</v>
      </c>
      <c r="E68" s="2">
        <v>164</v>
      </c>
      <c r="F68" s="45">
        <f t="shared" si="4"/>
        <v>636</v>
      </c>
      <c r="G68" s="62">
        <f t="shared" si="5"/>
        <v>29</v>
      </c>
      <c r="H68" s="47">
        <f t="shared" si="6"/>
        <v>0.25786163522012578</v>
      </c>
      <c r="I68" s="2">
        <f t="shared" si="7"/>
        <v>52</v>
      </c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2260</v>
      </c>
      <c r="E69" s="2">
        <v>1050</v>
      </c>
      <c r="F69" s="45">
        <f t="shared" si="4"/>
        <v>3310</v>
      </c>
      <c r="G69" s="62">
        <f t="shared" si="5"/>
        <v>3</v>
      </c>
      <c r="H69" s="47">
        <f t="shared" si="6"/>
        <v>0.31722054380664655</v>
      </c>
      <c r="I69" s="2">
        <f t="shared" si="7"/>
        <v>33</v>
      </c>
    </row>
    <row r="70" spans="1:9" x14ac:dyDescent="0.15">
      <c r="A70" s="1" t="s">
        <v>141</v>
      </c>
      <c r="B70" s="8" t="s">
        <v>313</v>
      </c>
      <c r="C70" s="1" t="s">
        <v>142</v>
      </c>
      <c r="D70" s="2">
        <v>43</v>
      </c>
      <c r="E70" s="2">
        <v>60</v>
      </c>
      <c r="F70" s="45">
        <f t="shared" si="4"/>
        <v>103</v>
      </c>
      <c r="G70" s="62">
        <f t="shared" si="5"/>
        <v>71</v>
      </c>
      <c r="H70" s="47">
        <f t="shared" si="6"/>
        <v>0.58252427184466016</v>
      </c>
      <c r="I70" s="2">
        <f t="shared" si="7"/>
        <v>14</v>
      </c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1265</v>
      </c>
      <c r="E71" s="2">
        <v>801</v>
      </c>
      <c r="F71" s="45">
        <f t="shared" si="4"/>
        <v>2066</v>
      </c>
      <c r="G71" s="62">
        <f t="shared" si="5"/>
        <v>10</v>
      </c>
      <c r="H71" s="47">
        <f t="shared" si="6"/>
        <v>0.38770571151984512</v>
      </c>
      <c r="I71" s="2">
        <f t="shared" si="7"/>
        <v>22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98</v>
      </c>
      <c r="E72" s="2">
        <v>193</v>
      </c>
      <c r="F72" s="45">
        <f t="shared" si="4"/>
        <v>291</v>
      </c>
      <c r="G72" s="62">
        <f t="shared" si="5"/>
        <v>52</v>
      </c>
      <c r="H72" s="47">
        <f t="shared" si="6"/>
        <v>0.66323024054982815</v>
      </c>
      <c r="I72" s="2">
        <f t="shared" si="7"/>
        <v>8</v>
      </c>
    </row>
    <row r="73" spans="1:9" x14ac:dyDescent="0.15">
      <c r="A73" s="1" t="s">
        <v>147</v>
      </c>
      <c r="B73" s="8" t="s">
        <v>313</v>
      </c>
      <c r="C73" s="1" t="s">
        <v>148</v>
      </c>
      <c r="D73" s="2">
        <v>21</v>
      </c>
      <c r="E73" s="2">
        <v>19</v>
      </c>
      <c r="F73" s="45">
        <f t="shared" si="4"/>
        <v>40</v>
      </c>
      <c r="G73" s="62">
        <f t="shared" si="5"/>
        <v>76</v>
      </c>
      <c r="H73" s="47">
        <f t="shared" si="6"/>
        <v>0.47499999999999998</v>
      </c>
      <c r="I73" s="2">
        <f t="shared" si="7"/>
        <v>18</v>
      </c>
    </row>
    <row r="74" spans="1:9" x14ac:dyDescent="0.15">
      <c r="A74" s="1" t="s">
        <v>149</v>
      </c>
      <c r="B74" s="8" t="s">
        <v>315</v>
      </c>
      <c r="C74" s="1" t="s">
        <v>150</v>
      </c>
      <c r="D74" s="2">
        <v>0</v>
      </c>
      <c r="E74" s="2">
        <v>268</v>
      </c>
      <c r="F74" s="45">
        <f t="shared" si="4"/>
        <v>268</v>
      </c>
      <c r="G74" s="62">
        <f t="shared" si="5"/>
        <v>58</v>
      </c>
      <c r="H74" s="47">
        <f t="shared" si="6"/>
        <v>1</v>
      </c>
      <c r="I74" s="2">
        <f t="shared" si="7"/>
        <v>1</v>
      </c>
    </row>
    <row r="75" spans="1:9" x14ac:dyDescent="0.15">
      <c r="A75" s="1" t="s">
        <v>151</v>
      </c>
      <c r="B75" s="8" t="s">
        <v>314</v>
      </c>
      <c r="C75" s="1" t="s">
        <v>152</v>
      </c>
      <c r="D75" s="2">
        <v>582</v>
      </c>
      <c r="E75" s="2">
        <v>134</v>
      </c>
      <c r="F75" s="45">
        <f t="shared" si="4"/>
        <v>716</v>
      </c>
      <c r="G75" s="62">
        <f t="shared" si="5"/>
        <v>24</v>
      </c>
      <c r="H75" s="47">
        <f t="shared" si="6"/>
        <v>0.18715083798882681</v>
      </c>
      <c r="I75" s="2">
        <f t="shared" si="7"/>
        <v>71</v>
      </c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210</v>
      </c>
      <c r="E76" s="2">
        <v>94</v>
      </c>
      <c r="F76" s="45">
        <f t="shared" si="4"/>
        <v>304</v>
      </c>
      <c r="G76" s="62">
        <f t="shared" si="5"/>
        <v>49</v>
      </c>
      <c r="H76" s="47">
        <f t="shared" si="6"/>
        <v>0.30921052631578949</v>
      </c>
      <c r="I76" s="2">
        <f t="shared" si="7"/>
        <v>38</v>
      </c>
    </row>
    <row r="77" spans="1:9" x14ac:dyDescent="0.15">
      <c r="A77" s="1" t="s">
        <v>155</v>
      </c>
      <c r="B77" s="8" t="s">
        <v>39</v>
      </c>
      <c r="C77" s="1" t="s">
        <v>156</v>
      </c>
      <c r="D77" s="2">
        <v>302</v>
      </c>
      <c r="E77" s="2">
        <v>109</v>
      </c>
      <c r="F77" s="45">
        <f t="shared" si="4"/>
        <v>411</v>
      </c>
      <c r="G77" s="62">
        <f t="shared" si="5"/>
        <v>43</v>
      </c>
      <c r="H77" s="47">
        <f t="shared" si="6"/>
        <v>0.26520681265206814</v>
      </c>
      <c r="I77" s="2">
        <f t="shared" si="7"/>
        <v>48</v>
      </c>
    </row>
    <row r="78" spans="1:9" x14ac:dyDescent="0.15">
      <c r="A78" s="1" t="s">
        <v>157</v>
      </c>
      <c r="B78" s="8" t="s">
        <v>39</v>
      </c>
      <c r="C78" s="1" t="s">
        <v>158</v>
      </c>
      <c r="D78" s="2">
        <v>196</v>
      </c>
      <c r="E78" s="2">
        <v>101</v>
      </c>
      <c r="F78" s="45">
        <f t="shared" si="4"/>
        <v>297</v>
      </c>
      <c r="G78" s="62">
        <f t="shared" si="5"/>
        <v>50</v>
      </c>
      <c r="H78" s="47">
        <f t="shared" si="6"/>
        <v>0.34006734006734007</v>
      </c>
      <c r="I78" s="2">
        <f t="shared" si="7"/>
        <v>26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704</v>
      </c>
      <c r="E79" s="2">
        <v>316</v>
      </c>
      <c r="F79" s="45">
        <f t="shared" ref="F79:F97" si="8">SUM(D79:E79)</f>
        <v>1020</v>
      </c>
      <c r="G79" s="62">
        <f t="shared" ref="G79:G97" si="9">_xlfn.RANK.EQ(F79,$F$12:$F$98,0)</f>
        <v>16</v>
      </c>
      <c r="H79" s="47">
        <f t="shared" ref="H79:H97" si="10">E79/F79</f>
        <v>0.30980392156862746</v>
      </c>
      <c r="I79" s="2">
        <f t="shared" ref="I79:I97" si="11">_xlfn.RANK.EQ(H79,$H$12:$H$98,0)</f>
        <v>37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941</v>
      </c>
      <c r="E80" s="2">
        <v>484</v>
      </c>
      <c r="F80" s="45">
        <f t="shared" si="8"/>
        <v>1425</v>
      </c>
      <c r="G80" s="62">
        <f t="shared" si="9"/>
        <v>13</v>
      </c>
      <c r="H80" s="47">
        <f t="shared" si="10"/>
        <v>0.33964912280701753</v>
      </c>
      <c r="I80" s="2">
        <f t="shared" si="11"/>
        <v>27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415</v>
      </c>
      <c r="E81" s="2">
        <v>127</v>
      </c>
      <c r="F81" s="45">
        <f t="shared" si="8"/>
        <v>542</v>
      </c>
      <c r="G81" s="62">
        <f t="shared" si="9"/>
        <v>33</v>
      </c>
      <c r="H81" s="47">
        <f t="shared" si="10"/>
        <v>0.23431734317343172</v>
      </c>
      <c r="I81" s="2">
        <f t="shared" si="11"/>
        <v>57</v>
      </c>
    </row>
    <row r="82" spans="1:9" x14ac:dyDescent="0.15">
      <c r="A82" s="1" t="s">
        <v>165</v>
      </c>
      <c r="B82" s="8" t="s">
        <v>39</v>
      </c>
      <c r="C82" s="1" t="s">
        <v>166</v>
      </c>
      <c r="D82" s="2">
        <v>447</v>
      </c>
      <c r="E82" s="2">
        <v>144</v>
      </c>
      <c r="F82" s="45">
        <f t="shared" si="8"/>
        <v>591</v>
      </c>
      <c r="G82" s="62">
        <f t="shared" si="9"/>
        <v>31</v>
      </c>
      <c r="H82" s="47">
        <f t="shared" si="10"/>
        <v>0.24365482233502539</v>
      </c>
      <c r="I82" s="2">
        <f t="shared" si="11"/>
        <v>54</v>
      </c>
    </row>
    <row r="83" spans="1:9" x14ac:dyDescent="0.15">
      <c r="A83" s="1" t="s">
        <v>167</v>
      </c>
      <c r="B83" s="8" t="s">
        <v>313</v>
      </c>
      <c r="C83" s="1" t="s">
        <v>168</v>
      </c>
      <c r="D83" s="2">
        <v>85</v>
      </c>
      <c r="E83" s="2">
        <v>100</v>
      </c>
      <c r="F83" s="45">
        <f t="shared" si="8"/>
        <v>185</v>
      </c>
      <c r="G83" s="62">
        <f t="shared" si="9"/>
        <v>65</v>
      </c>
      <c r="H83" s="47">
        <f t="shared" si="10"/>
        <v>0.54054054054054057</v>
      </c>
      <c r="I83" s="2">
        <f t="shared" si="11"/>
        <v>15</v>
      </c>
    </row>
    <row r="84" spans="1:9" x14ac:dyDescent="0.15">
      <c r="A84" s="1" t="s">
        <v>169</v>
      </c>
      <c r="B84" s="8" t="s">
        <v>39</v>
      </c>
      <c r="C84" s="1" t="s">
        <v>170</v>
      </c>
      <c r="D84" s="2">
        <v>162</v>
      </c>
      <c r="E84" s="2">
        <v>84</v>
      </c>
      <c r="F84" s="45">
        <f t="shared" si="8"/>
        <v>246</v>
      </c>
      <c r="G84" s="62">
        <f t="shared" si="9"/>
        <v>61</v>
      </c>
      <c r="H84" s="47">
        <f t="shared" si="10"/>
        <v>0.34146341463414637</v>
      </c>
      <c r="I84" s="2">
        <f t="shared" si="11"/>
        <v>25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321</v>
      </c>
      <c r="E85" s="2">
        <v>94</v>
      </c>
      <c r="F85" s="45">
        <f t="shared" si="8"/>
        <v>415</v>
      </c>
      <c r="G85" s="62">
        <f t="shared" si="9"/>
        <v>42</v>
      </c>
      <c r="H85" s="47">
        <f t="shared" si="10"/>
        <v>0.22650602409638554</v>
      </c>
      <c r="I85" s="2">
        <f t="shared" si="11"/>
        <v>61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120</v>
      </c>
      <c r="E86" s="52">
        <v>59</v>
      </c>
      <c r="F86" s="53">
        <f t="shared" si="8"/>
        <v>179</v>
      </c>
      <c r="G86" s="63">
        <f t="shared" si="9"/>
        <v>66</v>
      </c>
      <c r="H86" s="55">
        <f t="shared" si="10"/>
        <v>0.32960893854748602</v>
      </c>
      <c r="I86" s="52">
        <f t="shared" si="11"/>
        <v>30</v>
      </c>
    </row>
    <row r="87" spans="1:9" x14ac:dyDescent="0.15">
      <c r="A87" s="1" t="s">
        <v>175</v>
      </c>
      <c r="B87" s="8" t="s">
        <v>310</v>
      </c>
      <c r="C87" s="1" t="s">
        <v>176</v>
      </c>
      <c r="D87" s="2">
        <v>702</v>
      </c>
      <c r="E87" s="2">
        <v>59</v>
      </c>
      <c r="F87" s="45">
        <f t="shared" si="8"/>
        <v>761</v>
      </c>
      <c r="G87" s="62">
        <f t="shared" si="9"/>
        <v>22</v>
      </c>
      <c r="H87" s="47">
        <f t="shared" si="10"/>
        <v>7.7529566360052565E-2</v>
      </c>
      <c r="I87" s="2">
        <f t="shared" si="11"/>
        <v>82</v>
      </c>
    </row>
    <row r="88" spans="1:9" x14ac:dyDescent="0.15">
      <c r="A88" s="77" t="s">
        <v>177</v>
      </c>
      <c r="B88" s="77" t="s">
        <v>313</v>
      </c>
      <c r="C88" s="77" t="s">
        <v>178</v>
      </c>
      <c r="D88" s="48"/>
      <c r="E88" s="48"/>
      <c r="F88" s="49"/>
      <c r="G88" s="100"/>
      <c r="H88" s="51"/>
      <c r="I88" s="48"/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1913</v>
      </c>
      <c r="E89" s="2">
        <v>701</v>
      </c>
      <c r="F89" s="45">
        <f t="shared" si="8"/>
        <v>2614</v>
      </c>
      <c r="G89" s="62">
        <f t="shared" si="9"/>
        <v>7</v>
      </c>
      <c r="H89" s="47">
        <f t="shared" si="10"/>
        <v>0.26817138485080338</v>
      </c>
      <c r="I89" s="2">
        <f t="shared" si="11"/>
        <v>47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255</v>
      </c>
      <c r="E90" s="2">
        <v>80</v>
      </c>
      <c r="F90" s="45">
        <f t="shared" si="8"/>
        <v>335</v>
      </c>
      <c r="G90" s="62">
        <f t="shared" si="9"/>
        <v>48</v>
      </c>
      <c r="H90" s="47">
        <f t="shared" si="10"/>
        <v>0.23880597014925373</v>
      </c>
      <c r="I90" s="2">
        <f t="shared" si="11"/>
        <v>55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319</v>
      </c>
      <c r="E91" s="2">
        <v>149</v>
      </c>
      <c r="F91" s="45">
        <f t="shared" si="8"/>
        <v>468</v>
      </c>
      <c r="G91" s="62">
        <f t="shared" si="9"/>
        <v>37</v>
      </c>
      <c r="H91" s="47">
        <f t="shared" si="10"/>
        <v>0.31837606837606836</v>
      </c>
      <c r="I91" s="2">
        <f t="shared" si="11"/>
        <v>32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520</v>
      </c>
      <c r="E92" s="2">
        <v>159</v>
      </c>
      <c r="F92" s="45">
        <f t="shared" si="8"/>
        <v>679</v>
      </c>
      <c r="G92" s="62">
        <f t="shared" si="9"/>
        <v>26</v>
      </c>
      <c r="H92" s="47">
        <f t="shared" si="10"/>
        <v>0.2341678939617084</v>
      </c>
      <c r="I92" s="2">
        <f t="shared" si="11"/>
        <v>58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164</v>
      </c>
      <c r="E93" s="2">
        <v>63</v>
      </c>
      <c r="F93" s="45">
        <f t="shared" si="8"/>
        <v>227</v>
      </c>
      <c r="G93" s="62">
        <f t="shared" si="9"/>
        <v>62</v>
      </c>
      <c r="H93" s="47">
        <f t="shared" si="10"/>
        <v>0.27753303964757708</v>
      </c>
      <c r="I93" s="2">
        <f t="shared" si="11"/>
        <v>43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217</v>
      </c>
      <c r="E94" s="2">
        <v>64</v>
      </c>
      <c r="F94" s="45">
        <f t="shared" si="8"/>
        <v>281</v>
      </c>
      <c r="G94" s="62">
        <f t="shared" si="9"/>
        <v>55</v>
      </c>
      <c r="H94" s="47">
        <f t="shared" si="10"/>
        <v>0.22775800711743771</v>
      </c>
      <c r="I94" s="2">
        <f t="shared" si="11"/>
        <v>59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410</v>
      </c>
      <c r="E95" s="2">
        <v>146</v>
      </c>
      <c r="F95" s="45">
        <f t="shared" si="8"/>
        <v>556</v>
      </c>
      <c r="G95" s="62">
        <f t="shared" si="9"/>
        <v>32</v>
      </c>
      <c r="H95" s="47">
        <f t="shared" si="10"/>
        <v>0.26258992805755393</v>
      </c>
      <c r="I95" s="2">
        <f t="shared" si="11"/>
        <v>51</v>
      </c>
    </row>
    <row r="96" spans="1:9" x14ac:dyDescent="0.15">
      <c r="A96" s="1" t="s">
        <v>193</v>
      </c>
      <c r="B96" s="8" t="s">
        <v>310</v>
      </c>
      <c r="C96" s="1" t="s">
        <v>194</v>
      </c>
      <c r="D96" s="2">
        <v>23</v>
      </c>
      <c r="E96" s="2">
        <v>1</v>
      </c>
      <c r="F96" s="45">
        <f t="shared" si="8"/>
        <v>24</v>
      </c>
      <c r="G96" s="62">
        <f t="shared" si="9"/>
        <v>79</v>
      </c>
      <c r="H96" s="47">
        <f t="shared" si="10"/>
        <v>4.1666666666666664E-2</v>
      </c>
      <c r="I96" s="2">
        <f t="shared" si="11"/>
        <v>83</v>
      </c>
    </row>
    <row r="97" spans="1:9" x14ac:dyDescent="0.15">
      <c r="A97" s="1" t="s">
        <v>195</v>
      </c>
      <c r="B97" s="8" t="s">
        <v>39</v>
      </c>
      <c r="C97" s="1" t="s">
        <v>196</v>
      </c>
      <c r="D97" s="2">
        <v>199</v>
      </c>
      <c r="E97" s="2">
        <v>75</v>
      </c>
      <c r="F97" s="45">
        <f t="shared" si="8"/>
        <v>274</v>
      </c>
      <c r="G97" s="62">
        <f t="shared" si="9"/>
        <v>57</v>
      </c>
      <c r="H97" s="47">
        <f t="shared" si="10"/>
        <v>0.27372262773722628</v>
      </c>
      <c r="I97" s="2">
        <f t="shared" si="11"/>
        <v>46</v>
      </c>
    </row>
    <row r="98" spans="1:9" ht="14.25" thickBot="1" x14ac:dyDescent="0.2">
      <c r="A98" s="26"/>
      <c r="B98" s="90"/>
      <c r="C98" s="26"/>
    </row>
    <row r="99" spans="1:9" ht="14.25" thickBot="1" x14ac:dyDescent="0.2">
      <c r="C99" s="275" t="s">
        <v>517</v>
      </c>
      <c r="D99" s="276">
        <f>SUM(D12:D97)</f>
        <v>45195</v>
      </c>
      <c r="E99" s="276">
        <f t="shared" ref="E99:F99" si="12">SUM(E12:E97)</f>
        <v>19154</v>
      </c>
      <c r="F99" s="277">
        <f t="shared" si="12"/>
        <v>64349</v>
      </c>
    </row>
  </sheetData>
  <autoFilter ref="A11:M97" xr:uid="{00000000-0009-0000-0000-00001A000000}">
    <sortState xmlns:xlrd2="http://schemas.microsoft.com/office/spreadsheetml/2017/richdata2" ref="A12:M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A00-000000000000}"/>
  </hyperlinks>
  <pageMargins left="0.51181102362204722" right="0.51181102362204722" top="0.74803149606299213" bottom="0.74803149606299213" header="0.31496062992125984" footer="0.31496062992125984"/>
  <pageSetup paperSize="9" scale="92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9" customWidth="1"/>
    <col min="3" max="3" width="28.375" customWidth="1"/>
    <col min="4" max="5" width="7.625" style="26" bestFit="1" customWidth="1"/>
    <col min="6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275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136</v>
      </c>
      <c r="E6" s="57">
        <f>INDEX(E12:E97,MATCH(C6,C12:C97,0),0)</f>
        <v>71</v>
      </c>
      <c r="F6" s="57">
        <f>SUM(D6:E6)</f>
        <v>207</v>
      </c>
      <c r="G6" s="58">
        <f>_xlfn.RANK.EQ(F6,$F$12:$F$97,0)</f>
        <v>64</v>
      </c>
      <c r="H6" s="59">
        <f>E6/F6</f>
        <v>0.34299516908212563</v>
      </c>
      <c r="I6" s="60">
        <f>_xlfn.RANK.EQ(H6,$H$12:$H$97,0)</f>
        <v>23</v>
      </c>
    </row>
    <row r="7" spans="1:13" x14ac:dyDescent="0.15">
      <c r="C7" s="28" t="s">
        <v>20</v>
      </c>
      <c r="D7" s="94">
        <f>ROUND(SUMIF($B$12:$B$97,"G",D12:D97)/(COUNTIFS(B12:B97,"G",D12:D97,"&lt;&gt;")),1)</f>
        <v>347.5</v>
      </c>
      <c r="E7" s="95">
        <f>ROUND(SUMIF($B$12:$B$97,"G",E12:E97)/(COUNTIFS(B12:B97,"G",D12:D97,"&lt;&gt;")),1)</f>
        <v>109.6</v>
      </c>
      <c r="F7" s="95">
        <f>ROUND(SUM(D7:E7),1)</f>
        <v>457.1</v>
      </c>
      <c r="G7" s="30"/>
      <c r="H7" s="31">
        <f>E7/F7</f>
        <v>0.23977247866987528</v>
      </c>
      <c r="I7" s="32"/>
    </row>
    <row r="8" spans="1:13" ht="14.25" thickBot="1" x14ac:dyDescent="0.2">
      <c r="C8" s="33" t="s">
        <v>21</v>
      </c>
      <c r="D8" s="97">
        <f>ROUND(AVERAGE(D12:D97),1)</f>
        <v>555.5</v>
      </c>
      <c r="E8" s="98">
        <f>ROUND(AVERAGE(E12:E97),1)</f>
        <v>235.6</v>
      </c>
      <c r="F8" s="98">
        <f>ROUND(SUM(D8:E8),1)</f>
        <v>791.1</v>
      </c>
      <c r="G8" s="36"/>
      <c r="H8" s="37">
        <f>E8/F8</f>
        <v>0.29781317153330805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2022年度（基準日：５月１日）</v>
      </c>
      <c r="E10" s="361"/>
      <c r="F10" s="361"/>
      <c r="G10" s="361"/>
      <c r="H10" s="361"/>
      <c r="I10" s="362"/>
    </row>
    <row r="11" spans="1:13" ht="27" x14ac:dyDescent="0.15">
      <c r="A11" s="93" t="s">
        <v>22</v>
      </c>
      <c r="B11" s="88" t="s">
        <v>23</v>
      </c>
      <c r="C11" s="93" t="s">
        <v>15</v>
      </c>
      <c r="D11" s="40" t="s">
        <v>0</v>
      </c>
      <c r="E11" s="40" t="s">
        <v>1</v>
      </c>
      <c r="F11" s="41" t="s">
        <v>16</v>
      </c>
      <c r="G11" s="61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1746</v>
      </c>
      <c r="E12" s="2">
        <v>844</v>
      </c>
      <c r="F12" s="45">
        <f t="shared" ref="F12:F45" si="0">SUM(D12:E12)</f>
        <v>2590</v>
      </c>
      <c r="G12" s="62">
        <f t="shared" ref="G12:G45" si="1">_xlfn.RANK.EQ(F12,$F$12:$F$98,0)</f>
        <v>8</v>
      </c>
      <c r="H12" s="47">
        <f t="shared" ref="H12:H45" si="2">E12/F12</f>
        <v>0.32586872586872589</v>
      </c>
      <c r="I12" s="2">
        <f t="shared" ref="I12:I45" si="3">_xlfn.RANK.EQ(H12,$H$12:$H$98,0)</f>
        <v>31</v>
      </c>
    </row>
    <row r="13" spans="1:13" x14ac:dyDescent="0.15">
      <c r="A13" s="1" t="s">
        <v>26</v>
      </c>
      <c r="B13" s="8" t="s">
        <v>313</v>
      </c>
      <c r="C13" s="1" t="s">
        <v>27</v>
      </c>
      <c r="D13" s="2">
        <v>4</v>
      </c>
      <c r="E13" s="2">
        <v>10</v>
      </c>
      <c r="F13" s="45">
        <f t="shared" si="0"/>
        <v>14</v>
      </c>
      <c r="G13" s="62">
        <f t="shared" si="1"/>
        <v>80</v>
      </c>
      <c r="H13" s="47">
        <f t="shared" si="2"/>
        <v>0.7142857142857143</v>
      </c>
      <c r="I13" s="2">
        <f t="shared" si="3"/>
        <v>6</v>
      </c>
    </row>
    <row r="14" spans="1:13" x14ac:dyDescent="0.15">
      <c r="A14" s="1" t="s">
        <v>28</v>
      </c>
      <c r="B14" s="8" t="s">
        <v>310</v>
      </c>
      <c r="C14" s="1" t="s">
        <v>29</v>
      </c>
      <c r="D14" s="2">
        <v>261</v>
      </c>
      <c r="E14" s="2">
        <v>34</v>
      </c>
      <c r="F14" s="45">
        <f t="shared" si="0"/>
        <v>295</v>
      </c>
      <c r="G14" s="62">
        <f t="shared" si="1"/>
        <v>54</v>
      </c>
      <c r="H14" s="47">
        <f t="shared" si="2"/>
        <v>0.11525423728813559</v>
      </c>
      <c r="I14" s="2">
        <f t="shared" si="3"/>
        <v>77</v>
      </c>
    </row>
    <row r="15" spans="1:13" x14ac:dyDescent="0.15">
      <c r="A15" s="1" t="s">
        <v>30</v>
      </c>
      <c r="B15" s="8" t="s">
        <v>311</v>
      </c>
      <c r="C15" s="1" t="s">
        <v>31</v>
      </c>
      <c r="D15" s="2">
        <v>11</v>
      </c>
      <c r="E15" s="2">
        <v>4</v>
      </c>
      <c r="F15" s="45">
        <f t="shared" si="0"/>
        <v>15</v>
      </c>
      <c r="G15" s="62">
        <f t="shared" si="1"/>
        <v>79</v>
      </c>
      <c r="H15" s="47">
        <f t="shared" si="2"/>
        <v>0.26666666666666666</v>
      </c>
      <c r="I15" s="2">
        <f t="shared" si="3"/>
        <v>43</v>
      </c>
    </row>
    <row r="16" spans="1:13" x14ac:dyDescent="0.15">
      <c r="A16" s="1" t="s">
        <v>32</v>
      </c>
      <c r="B16" s="8" t="s">
        <v>310</v>
      </c>
      <c r="C16" s="1" t="s">
        <v>33</v>
      </c>
      <c r="D16" s="2">
        <v>31</v>
      </c>
      <c r="E16" s="2">
        <v>35</v>
      </c>
      <c r="F16" s="45">
        <f t="shared" si="0"/>
        <v>66</v>
      </c>
      <c r="G16" s="62">
        <f t="shared" si="1"/>
        <v>72</v>
      </c>
      <c r="H16" s="47">
        <f t="shared" si="2"/>
        <v>0.53030303030303028</v>
      </c>
      <c r="I16" s="2">
        <f t="shared" si="3"/>
        <v>15</v>
      </c>
    </row>
    <row r="17" spans="1:9" x14ac:dyDescent="0.15">
      <c r="A17" s="1" t="s">
        <v>34</v>
      </c>
      <c r="B17" s="8" t="s">
        <v>310</v>
      </c>
      <c r="C17" s="1" t="s">
        <v>35</v>
      </c>
      <c r="D17" s="2">
        <v>134</v>
      </c>
      <c r="E17" s="2">
        <v>14</v>
      </c>
      <c r="F17" s="45">
        <f t="shared" si="0"/>
        <v>148</v>
      </c>
      <c r="G17" s="62">
        <f t="shared" si="1"/>
        <v>67</v>
      </c>
      <c r="H17" s="47">
        <f t="shared" si="2"/>
        <v>9.45945945945946E-2</v>
      </c>
      <c r="I17" s="2">
        <f t="shared" si="3"/>
        <v>81</v>
      </c>
    </row>
    <row r="18" spans="1:9" x14ac:dyDescent="0.15">
      <c r="A18" s="1" t="s">
        <v>36</v>
      </c>
      <c r="B18" s="8" t="s">
        <v>312</v>
      </c>
      <c r="C18" s="1" t="s">
        <v>37</v>
      </c>
      <c r="D18" s="2">
        <v>2</v>
      </c>
      <c r="E18" s="2">
        <v>7</v>
      </c>
      <c r="F18" s="45">
        <f t="shared" si="0"/>
        <v>9</v>
      </c>
      <c r="G18" s="62">
        <f t="shared" si="1"/>
        <v>81</v>
      </c>
      <c r="H18" s="47">
        <f t="shared" si="2"/>
        <v>0.77777777777777779</v>
      </c>
      <c r="I18" s="2">
        <f t="shared" si="3"/>
        <v>5</v>
      </c>
    </row>
    <row r="19" spans="1:9" x14ac:dyDescent="0.15">
      <c r="A19" s="1" t="s">
        <v>38</v>
      </c>
      <c r="B19" s="8" t="s">
        <v>39</v>
      </c>
      <c r="C19" s="1" t="s">
        <v>40</v>
      </c>
      <c r="D19" s="2">
        <v>209</v>
      </c>
      <c r="E19" s="2">
        <v>73</v>
      </c>
      <c r="F19" s="45">
        <f t="shared" si="0"/>
        <v>282</v>
      </c>
      <c r="G19" s="62">
        <f t="shared" si="1"/>
        <v>56</v>
      </c>
      <c r="H19" s="47">
        <f t="shared" si="2"/>
        <v>0.25886524822695034</v>
      </c>
      <c r="I19" s="2">
        <f t="shared" si="3"/>
        <v>47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292</v>
      </c>
      <c r="E20" s="2">
        <v>100</v>
      </c>
      <c r="F20" s="45">
        <f t="shared" si="0"/>
        <v>392</v>
      </c>
      <c r="G20" s="62">
        <f t="shared" si="1"/>
        <v>46</v>
      </c>
      <c r="H20" s="47">
        <f t="shared" si="2"/>
        <v>0.25510204081632654</v>
      </c>
      <c r="I20" s="2">
        <f t="shared" si="3"/>
        <v>50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1747</v>
      </c>
      <c r="E21" s="2">
        <v>686</v>
      </c>
      <c r="F21" s="45">
        <f t="shared" si="0"/>
        <v>2433</v>
      </c>
      <c r="G21" s="62">
        <f t="shared" si="1"/>
        <v>9</v>
      </c>
      <c r="H21" s="47">
        <f t="shared" si="2"/>
        <v>0.28195643238799833</v>
      </c>
      <c r="I21" s="2">
        <f t="shared" si="3"/>
        <v>38</v>
      </c>
    </row>
    <row r="22" spans="1:9" x14ac:dyDescent="0.15">
      <c r="A22" s="77" t="s">
        <v>45</v>
      </c>
      <c r="B22" s="77" t="s">
        <v>313</v>
      </c>
      <c r="C22" s="77" t="s">
        <v>46</v>
      </c>
      <c r="D22" s="48"/>
      <c r="E22" s="48"/>
      <c r="F22" s="49"/>
      <c r="G22" s="100"/>
      <c r="H22" s="51"/>
      <c r="I22" s="48"/>
    </row>
    <row r="23" spans="1:9" x14ac:dyDescent="0.15">
      <c r="A23" s="1" t="s">
        <v>47</v>
      </c>
      <c r="B23" s="8" t="s">
        <v>39</v>
      </c>
      <c r="C23" s="1" t="s">
        <v>48</v>
      </c>
      <c r="D23" s="2">
        <v>276</v>
      </c>
      <c r="E23" s="2">
        <v>65</v>
      </c>
      <c r="F23" s="45">
        <f t="shared" si="0"/>
        <v>341</v>
      </c>
      <c r="G23" s="62">
        <f t="shared" si="1"/>
        <v>50</v>
      </c>
      <c r="H23" s="47">
        <f t="shared" si="2"/>
        <v>0.1906158357771261</v>
      </c>
      <c r="I23" s="2">
        <f t="shared" si="3"/>
        <v>68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439</v>
      </c>
      <c r="E24" s="2">
        <v>117</v>
      </c>
      <c r="F24" s="45">
        <f t="shared" si="0"/>
        <v>556</v>
      </c>
      <c r="G24" s="62">
        <f t="shared" si="1"/>
        <v>34</v>
      </c>
      <c r="H24" s="47">
        <f t="shared" si="2"/>
        <v>0.21043165467625899</v>
      </c>
      <c r="I24" s="2">
        <f t="shared" si="3"/>
        <v>65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85</v>
      </c>
      <c r="E25" s="2">
        <v>47</v>
      </c>
      <c r="F25" s="45">
        <f t="shared" si="0"/>
        <v>132</v>
      </c>
      <c r="G25" s="62">
        <f t="shared" si="1"/>
        <v>68</v>
      </c>
      <c r="H25" s="47">
        <f t="shared" si="2"/>
        <v>0.35606060606060608</v>
      </c>
      <c r="I25" s="2">
        <f t="shared" si="3"/>
        <v>22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474</v>
      </c>
      <c r="E26" s="2">
        <v>134</v>
      </c>
      <c r="F26" s="45">
        <f t="shared" si="0"/>
        <v>608</v>
      </c>
      <c r="G26" s="62">
        <f t="shared" si="1"/>
        <v>32</v>
      </c>
      <c r="H26" s="47">
        <f t="shared" si="2"/>
        <v>0.22039473684210525</v>
      </c>
      <c r="I26" s="2">
        <f t="shared" si="3"/>
        <v>62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1900</v>
      </c>
      <c r="E27" s="2">
        <v>1064</v>
      </c>
      <c r="F27" s="45">
        <f t="shared" si="0"/>
        <v>2964</v>
      </c>
      <c r="G27" s="62">
        <f t="shared" si="1"/>
        <v>6</v>
      </c>
      <c r="H27" s="47">
        <f t="shared" si="2"/>
        <v>0.35897435897435898</v>
      </c>
      <c r="I27" s="2">
        <f t="shared" si="3"/>
        <v>21</v>
      </c>
    </row>
    <row r="28" spans="1:9" x14ac:dyDescent="0.15">
      <c r="A28" s="1" t="s">
        <v>57</v>
      </c>
      <c r="B28" s="8" t="s">
        <v>311</v>
      </c>
      <c r="C28" s="1" t="s">
        <v>58</v>
      </c>
      <c r="D28" s="2">
        <v>7</v>
      </c>
      <c r="E28" s="2">
        <v>1</v>
      </c>
      <c r="F28" s="45">
        <f t="shared" si="0"/>
        <v>8</v>
      </c>
      <c r="G28" s="62">
        <f t="shared" si="1"/>
        <v>82</v>
      </c>
      <c r="H28" s="47">
        <f t="shared" si="2"/>
        <v>0.125</v>
      </c>
      <c r="I28" s="2">
        <f t="shared" si="3"/>
        <v>75</v>
      </c>
    </row>
    <row r="29" spans="1:9" x14ac:dyDescent="0.15">
      <c r="A29" s="1" t="s">
        <v>59</v>
      </c>
      <c r="B29" s="8" t="s">
        <v>315</v>
      </c>
      <c r="C29" s="1" t="s">
        <v>60</v>
      </c>
      <c r="D29" s="2">
        <v>357</v>
      </c>
      <c r="E29" s="2">
        <v>104</v>
      </c>
      <c r="F29" s="45">
        <f t="shared" si="0"/>
        <v>461</v>
      </c>
      <c r="G29" s="62">
        <f t="shared" si="1"/>
        <v>40</v>
      </c>
      <c r="H29" s="47">
        <f t="shared" si="2"/>
        <v>0.22559652928416485</v>
      </c>
      <c r="I29" s="2">
        <f t="shared" si="3"/>
        <v>60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356</v>
      </c>
      <c r="E30" s="2">
        <v>109</v>
      </c>
      <c r="F30" s="45">
        <f t="shared" si="0"/>
        <v>465</v>
      </c>
      <c r="G30" s="62">
        <f t="shared" si="1"/>
        <v>38</v>
      </c>
      <c r="H30" s="47">
        <f t="shared" si="2"/>
        <v>0.23440860215053763</v>
      </c>
      <c r="I30" s="2">
        <f t="shared" si="3"/>
        <v>58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635</v>
      </c>
      <c r="E31" s="2">
        <v>224</v>
      </c>
      <c r="F31" s="45">
        <f t="shared" si="0"/>
        <v>859</v>
      </c>
      <c r="G31" s="62">
        <f t="shared" si="1"/>
        <v>19</v>
      </c>
      <c r="H31" s="47">
        <f t="shared" si="2"/>
        <v>0.2607683352735739</v>
      </c>
      <c r="I31" s="2">
        <f t="shared" si="3"/>
        <v>45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847</v>
      </c>
      <c r="E32" s="2">
        <v>433</v>
      </c>
      <c r="F32" s="45">
        <f t="shared" si="0"/>
        <v>1280</v>
      </c>
      <c r="G32" s="62">
        <f t="shared" si="1"/>
        <v>15</v>
      </c>
      <c r="H32" s="47">
        <f t="shared" si="2"/>
        <v>0.33828124999999998</v>
      </c>
      <c r="I32" s="2">
        <f t="shared" si="3"/>
        <v>25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4274</v>
      </c>
      <c r="E33" s="2">
        <v>1716</v>
      </c>
      <c r="F33" s="45">
        <f t="shared" si="0"/>
        <v>5990</v>
      </c>
      <c r="G33" s="62">
        <f t="shared" si="1"/>
        <v>1</v>
      </c>
      <c r="H33" s="47">
        <f t="shared" si="2"/>
        <v>0.28647746243739564</v>
      </c>
      <c r="I33" s="2">
        <f t="shared" si="3"/>
        <v>37</v>
      </c>
    </row>
    <row r="34" spans="1:9" x14ac:dyDescent="0.15">
      <c r="A34" s="1" t="s">
        <v>69</v>
      </c>
      <c r="B34" s="8" t="s">
        <v>312</v>
      </c>
      <c r="C34" s="1" t="s">
        <v>70</v>
      </c>
      <c r="D34" s="2">
        <v>97</v>
      </c>
      <c r="E34" s="2">
        <v>92</v>
      </c>
      <c r="F34" s="45">
        <f t="shared" si="0"/>
        <v>189</v>
      </c>
      <c r="G34" s="62">
        <f t="shared" si="1"/>
        <v>65</v>
      </c>
      <c r="H34" s="47">
        <f t="shared" si="2"/>
        <v>0.48677248677248675</v>
      </c>
      <c r="I34" s="2">
        <f t="shared" si="3"/>
        <v>17</v>
      </c>
    </row>
    <row r="35" spans="1:9" x14ac:dyDescent="0.15">
      <c r="A35" s="1" t="s">
        <v>71</v>
      </c>
      <c r="B35" s="8" t="s">
        <v>311</v>
      </c>
      <c r="C35" s="1" t="s">
        <v>72</v>
      </c>
      <c r="D35" s="2">
        <v>159</v>
      </c>
      <c r="E35" s="2">
        <v>286</v>
      </c>
      <c r="F35" s="45">
        <f t="shared" si="0"/>
        <v>445</v>
      </c>
      <c r="G35" s="62">
        <f t="shared" si="1"/>
        <v>43</v>
      </c>
      <c r="H35" s="47">
        <f t="shared" si="2"/>
        <v>0.64269662921348314</v>
      </c>
      <c r="I35" s="2">
        <f t="shared" si="3"/>
        <v>11</v>
      </c>
    </row>
    <row r="36" spans="1:9" x14ac:dyDescent="0.15">
      <c r="A36" s="1" t="s">
        <v>73</v>
      </c>
      <c r="B36" s="8" t="s">
        <v>311</v>
      </c>
      <c r="C36" s="1" t="s">
        <v>74</v>
      </c>
      <c r="D36" s="2">
        <v>541</v>
      </c>
      <c r="E36" s="2">
        <v>815</v>
      </c>
      <c r="F36" s="45">
        <f t="shared" si="0"/>
        <v>1356</v>
      </c>
      <c r="G36" s="62">
        <f t="shared" si="1"/>
        <v>14</v>
      </c>
      <c r="H36" s="47">
        <f t="shared" si="2"/>
        <v>0.60103244837758107</v>
      </c>
      <c r="I36" s="2">
        <f t="shared" si="3"/>
        <v>12</v>
      </c>
    </row>
    <row r="37" spans="1:9" x14ac:dyDescent="0.15">
      <c r="A37" s="1" t="s">
        <v>75</v>
      </c>
      <c r="B37" s="8" t="s">
        <v>310</v>
      </c>
      <c r="C37" s="1" t="s">
        <v>76</v>
      </c>
      <c r="D37" s="2">
        <v>2230</v>
      </c>
      <c r="E37" s="2">
        <v>493</v>
      </c>
      <c r="F37" s="45">
        <f t="shared" si="0"/>
        <v>2723</v>
      </c>
      <c r="G37" s="62">
        <f t="shared" si="1"/>
        <v>7</v>
      </c>
      <c r="H37" s="47">
        <f t="shared" si="2"/>
        <v>0.1810503121557106</v>
      </c>
      <c r="I37" s="2">
        <f t="shared" si="3"/>
        <v>71</v>
      </c>
    </row>
    <row r="38" spans="1:9" x14ac:dyDescent="0.15">
      <c r="A38" s="1" t="s">
        <v>77</v>
      </c>
      <c r="B38" s="8" t="s">
        <v>315</v>
      </c>
      <c r="C38" s="1" t="s">
        <v>78</v>
      </c>
      <c r="D38" s="2">
        <v>1</v>
      </c>
      <c r="E38" s="2">
        <v>361</v>
      </c>
      <c r="F38" s="45">
        <f t="shared" si="0"/>
        <v>362</v>
      </c>
      <c r="G38" s="62">
        <f t="shared" si="1"/>
        <v>47</v>
      </c>
      <c r="H38" s="47">
        <f t="shared" si="2"/>
        <v>0.99723756906077343</v>
      </c>
      <c r="I38" s="2">
        <f t="shared" si="3"/>
        <v>2</v>
      </c>
    </row>
    <row r="39" spans="1:9" x14ac:dyDescent="0.15">
      <c r="A39" s="1" t="s">
        <v>79</v>
      </c>
      <c r="B39" s="8" t="s">
        <v>313</v>
      </c>
      <c r="C39" s="1" t="s">
        <v>80</v>
      </c>
      <c r="D39" s="2">
        <v>66</v>
      </c>
      <c r="E39" s="2">
        <v>152</v>
      </c>
      <c r="F39" s="45">
        <f t="shared" si="0"/>
        <v>218</v>
      </c>
      <c r="G39" s="62">
        <f t="shared" si="1"/>
        <v>63</v>
      </c>
      <c r="H39" s="47">
        <f t="shared" si="2"/>
        <v>0.69724770642201839</v>
      </c>
      <c r="I39" s="2">
        <f t="shared" si="3"/>
        <v>8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566</v>
      </c>
      <c r="E40" s="2">
        <v>284</v>
      </c>
      <c r="F40" s="45">
        <f t="shared" si="0"/>
        <v>850</v>
      </c>
      <c r="G40" s="62">
        <f t="shared" si="1"/>
        <v>20</v>
      </c>
      <c r="H40" s="47">
        <f t="shared" si="2"/>
        <v>0.33411764705882352</v>
      </c>
      <c r="I40" s="2">
        <f t="shared" si="3"/>
        <v>28</v>
      </c>
    </row>
    <row r="41" spans="1:9" x14ac:dyDescent="0.15">
      <c r="A41" s="1" t="s">
        <v>83</v>
      </c>
      <c r="B41" s="8" t="s">
        <v>310</v>
      </c>
      <c r="C41" s="1" t="s">
        <v>84</v>
      </c>
      <c r="D41" s="2">
        <v>612</v>
      </c>
      <c r="E41" s="2">
        <v>74</v>
      </c>
      <c r="F41" s="45">
        <f t="shared" si="0"/>
        <v>686</v>
      </c>
      <c r="G41" s="62">
        <f t="shared" si="1"/>
        <v>27</v>
      </c>
      <c r="H41" s="47">
        <f t="shared" si="2"/>
        <v>0.10787172011661808</v>
      </c>
      <c r="I41" s="2">
        <f t="shared" si="3"/>
        <v>79</v>
      </c>
    </row>
    <row r="42" spans="1:9" x14ac:dyDescent="0.15">
      <c r="A42" s="1" t="s">
        <v>85</v>
      </c>
      <c r="B42" s="8" t="s">
        <v>311</v>
      </c>
      <c r="C42" s="1" t="s">
        <v>86</v>
      </c>
      <c r="D42" s="2">
        <v>822</v>
      </c>
      <c r="E42" s="2">
        <v>553</v>
      </c>
      <c r="F42" s="45">
        <f t="shared" si="0"/>
        <v>1375</v>
      </c>
      <c r="G42" s="62">
        <f t="shared" si="1"/>
        <v>13</v>
      </c>
      <c r="H42" s="47">
        <f t="shared" si="2"/>
        <v>0.4021818181818182</v>
      </c>
      <c r="I42" s="2">
        <f t="shared" si="3"/>
        <v>18</v>
      </c>
    </row>
    <row r="43" spans="1:9" x14ac:dyDescent="0.15">
      <c r="A43" s="1" t="s">
        <v>87</v>
      </c>
      <c r="B43" s="8" t="s">
        <v>314</v>
      </c>
      <c r="C43" s="1" t="s">
        <v>88</v>
      </c>
      <c r="D43" s="2">
        <v>67</v>
      </c>
      <c r="E43" s="2">
        <v>28</v>
      </c>
      <c r="F43" s="45">
        <f t="shared" si="0"/>
        <v>95</v>
      </c>
      <c r="G43" s="62">
        <f t="shared" si="1"/>
        <v>70</v>
      </c>
      <c r="H43" s="47">
        <f t="shared" si="2"/>
        <v>0.29473684210526313</v>
      </c>
      <c r="I43" s="2">
        <f t="shared" si="3"/>
        <v>35</v>
      </c>
    </row>
    <row r="44" spans="1:9" x14ac:dyDescent="0.15">
      <c r="A44" s="1" t="s">
        <v>89</v>
      </c>
      <c r="B44" s="89" t="s">
        <v>310</v>
      </c>
      <c r="C44" s="1" t="s">
        <v>90</v>
      </c>
      <c r="D44" s="2">
        <v>167</v>
      </c>
      <c r="E44" s="2">
        <v>110</v>
      </c>
      <c r="F44" s="45">
        <f t="shared" si="0"/>
        <v>277</v>
      </c>
      <c r="G44" s="62">
        <f t="shared" si="1"/>
        <v>59</v>
      </c>
      <c r="H44" s="47">
        <f t="shared" si="2"/>
        <v>0.3971119133574007</v>
      </c>
      <c r="I44" s="2">
        <f t="shared" si="3"/>
        <v>20</v>
      </c>
    </row>
    <row r="45" spans="1:9" x14ac:dyDescent="0.15">
      <c r="A45" s="1" t="s">
        <v>91</v>
      </c>
      <c r="B45" s="8" t="s">
        <v>315</v>
      </c>
      <c r="C45" s="1" t="s">
        <v>92</v>
      </c>
      <c r="D45" s="2">
        <v>955</v>
      </c>
      <c r="E45" s="2">
        <v>440</v>
      </c>
      <c r="F45" s="45">
        <f t="shared" si="0"/>
        <v>1395</v>
      </c>
      <c r="G45" s="62">
        <f t="shared" si="1"/>
        <v>12</v>
      </c>
      <c r="H45" s="47">
        <f t="shared" si="2"/>
        <v>0.31541218637992829</v>
      </c>
      <c r="I45" s="2">
        <f t="shared" si="3"/>
        <v>34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48"/>
      <c r="E46" s="48"/>
      <c r="F46" s="49"/>
      <c r="G46" s="100"/>
      <c r="H46" s="51"/>
      <c r="I46" s="48"/>
    </row>
    <row r="47" spans="1:9" x14ac:dyDescent="0.15">
      <c r="A47" s="1" t="s">
        <v>95</v>
      </c>
      <c r="B47" s="8" t="s">
        <v>309</v>
      </c>
      <c r="C47" s="1" t="s">
        <v>96</v>
      </c>
      <c r="D47" s="2">
        <v>530</v>
      </c>
      <c r="E47" s="2">
        <v>184</v>
      </c>
      <c r="F47" s="45">
        <f t="shared" ref="F47:F78" si="4">SUM(D47:E47)</f>
        <v>714</v>
      </c>
      <c r="G47" s="62">
        <f t="shared" ref="G47:G78" si="5">_xlfn.RANK.EQ(F47,$F$12:$F$98,0)</f>
        <v>25</v>
      </c>
      <c r="H47" s="47">
        <f t="shared" ref="H47:H78" si="6">E47/F47</f>
        <v>0.25770308123249297</v>
      </c>
      <c r="I47" s="2">
        <f t="shared" ref="I47:I78" si="7">_xlfn.RANK.EQ(H47,$H$12:$H$98,0)</f>
        <v>49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439</v>
      </c>
      <c r="E48" s="2">
        <v>37</v>
      </c>
      <c r="F48" s="45">
        <f t="shared" si="4"/>
        <v>476</v>
      </c>
      <c r="G48" s="62">
        <f t="shared" si="5"/>
        <v>36</v>
      </c>
      <c r="H48" s="47">
        <f t="shared" si="6"/>
        <v>7.7731092436974791E-2</v>
      </c>
      <c r="I48" s="2">
        <f t="shared" si="7"/>
        <v>82</v>
      </c>
    </row>
    <row r="49" spans="1:9" x14ac:dyDescent="0.15">
      <c r="A49" s="1" t="s">
        <v>99</v>
      </c>
      <c r="B49" s="8" t="s">
        <v>313</v>
      </c>
      <c r="C49" s="1" t="s">
        <v>100</v>
      </c>
      <c r="D49" s="2">
        <v>17</v>
      </c>
      <c r="E49" s="2">
        <v>35</v>
      </c>
      <c r="F49" s="45">
        <f t="shared" si="4"/>
        <v>52</v>
      </c>
      <c r="G49" s="62">
        <f t="shared" si="5"/>
        <v>73</v>
      </c>
      <c r="H49" s="47">
        <f t="shared" si="6"/>
        <v>0.67307692307692313</v>
      </c>
      <c r="I49" s="2">
        <f t="shared" si="7"/>
        <v>9</v>
      </c>
    </row>
    <row r="50" spans="1:9" x14ac:dyDescent="0.15">
      <c r="A50" s="1" t="s">
        <v>101</v>
      </c>
      <c r="B50" s="8" t="s">
        <v>39</v>
      </c>
      <c r="C50" s="1" t="s">
        <v>102</v>
      </c>
      <c r="D50" s="2">
        <v>383</v>
      </c>
      <c r="E50" s="2">
        <v>107</v>
      </c>
      <c r="F50" s="45">
        <f t="shared" si="4"/>
        <v>490</v>
      </c>
      <c r="G50" s="62">
        <f t="shared" si="5"/>
        <v>35</v>
      </c>
      <c r="H50" s="47">
        <f t="shared" si="6"/>
        <v>0.21836734693877552</v>
      </c>
      <c r="I50" s="2">
        <f t="shared" si="7"/>
        <v>63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602</v>
      </c>
      <c r="E51" s="2">
        <v>210</v>
      </c>
      <c r="F51" s="45">
        <f t="shared" si="4"/>
        <v>812</v>
      </c>
      <c r="G51" s="62">
        <f t="shared" si="5"/>
        <v>21</v>
      </c>
      <c r="H51" s="47">
        <f t="shared" si="6"/>
        <v>0.25862068965517243</v>
      </c>
      <c r="I51" s="2">
        <f t="shared" si="7"/>
        <v>48</v>
      </c>
    </row>
    <row r="52" spans="1:9" x14ac:dyDescent="0.15">
      <c r="A52" s="1" t="s">
        <v>105</v>
      </c>
      <c r="B52" s="8" t="s">
        <v>314</v>
      </c>
      <c r="C52" s="1" t="s">
        <v>106</v>
      </c>
      <c r="D52" s="2">
        <v>389</v>
      </c>
      <c r="E52" s="2">
        <v>82</v>
      </c>
      <c r="F52" s="45">
        <f t="shared" si="4"/>
        <v>471</v>
      </c>
      <c r="G52" s="62">
        <f t="shared" si="5"/>
        <v>37</v>
      </c>
      <c r="H52" s="47">
        <f t="shared" si="6"/>
        <v>0.17409766454352441</v>
      </c>
      <c r="I52" s="2">
        <f t="shared" si="7"/>
        <v>73</v>
      </c>
    </row>
    <row r="53" spans="1:9" x14ac:dyDescent="0.15">
      <c r="A53" s="1" t="s">
        <v>107</v>
      </c>
      <c r="B53" s="8" t="s">
        <v>39</v>
      </c>
      <c r="C53" s="1" t="s">
        <v>108</v>
      </c>
      <c r="D53" s="2">
        <v>306</v>
      </c>
      <c r="E53" s="2">
        <v>43</v>
      </c>
      <c r="F53" s="45">
        <f t="shared" si="4"/>
        <v>349</v>
      </c>
      <c r="G53" s="62">
        <f t="shared" si="5"/>
        <v>49</v>
      </c>
      <c r="H53" s="47">
        <f t="shared" si="6"/>
        <v>0.12320916905444126</v>
      </c>
      <c r="I53" s="2">
        <f t="shared" si="7"/>
        <v>76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249</v>
      </c>
      <c r="E54" s="2">
        <v>55</v>
      </c>
      <c r="F54" s="45">
        <f t="shared" si="4"/>
        <v>304</v>
      </c>
      <c r="G54" s="62">
        <f t="shared" si="5"/>
        <v>51</v>
      </c>
      <c r="H54" s="47">
        <f t="shared" si="6"/>
        <v>0.18092105263157895</v>
      </c>
      <c r="I54" s="2">
        <f t="shared" si="7"/>
        <v>72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704</v>
      </c>
      <c r="E55" s="2">
        <v>203</v>
      </c>
      <c r="F55" s="45">
        <f t="shared" si="4"/>
        <v>907</v>
      </c>
      <c r="G55" s="62">
        <f t="shared" si="5"/>
        <v>18</v>
      </c>
      <c r="H55" s="47">
        <f t="shared" si="6"/>
        <v>0.22381477398015434</v>
      </c>
      <c r="I55" s="2">
        <f t="shared" si="7"/>
        <v>61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488</v>
      </c>
      <c r="E56" s="2">
        <v>149</v>
      </c>
      <c r="F56" s="45">
        <f t="shared" si="4"/>
        <v>637</v>
      </c>
      <c r="G56" s="62">
        <f t="shared" si="5"/>
        <v>29</v>
      </c>
      <c r="H56" s="47">
        <f t="shared" si="6"/>
        <v>0.23390894819466249</v>
      </c>
      <c r="I56" s="2">
        <f t="shared" si="7"/>
        <v>59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606</v>
      </c>
      <c r="E57" s="2">
        <v>136</v>
      </c>
      <c r="F57" s="45">
        <f t="shared" si="4"/>
        <v>742</v>
      </c>
      <c r="G57" s="62">
        <f t="shared" si="5"/>
        <v>24</v>
      </c>
      <c r="H57" s="47">
        <f t="shared" si="6"/>
        <v>0.18328840970350405</v>
      </c>
      <c r="I57" s="2">
        <f t="shared" si="7"/>
        <v>69</v>
      </c>
    </row>
    <row r="58" spans="1:9" x14ac:dyDescent="0.15">
      <c r="A58" s="1" t="s">
        <v>117</v>
      </c>
      <c r="B58" s="8" t="s">
        <v>312</v>
      </c>
      <c r="C58" s="1" t="s">
        <v>118</v>
      </c>
      <c r="D58" s="2">
        <v>3</v>
      </c>
      <c r="E58" s="2">
        <v>25</v>
      </c>
      <c r="F58" s="45">
        <f t="shared" si="4"/>
        <v>28</v>
      </c>
      <c r="G58" s="62">
        <f t="shared" si="5"/>
        <v>76</v>
      </c>
      <c r="H58" s="47">
        <f t="shared" si="6"/>
        <v>0.8928571428571429</v>
      </c>
      <c r="I58" s="2">
        <f t="shared" si="7"/>
        <v>3</v>
      </c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2144</v>
      </c>
      <c r="E59" s="2">
        <v>1088</v>
      </c>
      <c r="F59" s="45">
        <f t="shared" si="4"/>
        <v>3232</v>
      </c>
      <c r="G59" s="62">
        <f t="shared" si="5"/>
        <v>4</v>
      </c>
      <c r="H59" s="47">
        <f t="shared" si="6"/>
        <v>0.33663366336633666</v>
      </c>
      <c r="I59" s="2">
        <f t="shared" si="7"/>
        <v>27</v>
      </c>
    </row>
    <row r="60" spans="1:9" x14ac:dyDescent="0.15">
      <c r="A60" s="1" t="s">
        <v>121</v>
      </c>
      <c r="B60" s="8" t="s">
        <v>310</v>
      </c>
      <c r="C60" s="1" t="s">
        <v>122</v>
      </c>
      <c r="D60" s="2">
        <v>795</v>
      </c>
      <c r="E60" s="2">
        <v>148</v>
      </c>
      <c r="F60" s="45">
        <f t="shared" si="4"/>
        <v>943</v>
      </c>
      <c r="G60" s="62">
        <f t="shared" si="5"/>
        <v>17</v>
      </c>
      <c r="H60" s="47">
        <f t="shared" si="6"/>
        <v>0.15694591728525981</v>
      </c>
      <c r="I60" s="2">
        <f t="shared" si="7"/>
        <v>74</v>
      </c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12</v>
      </c>
      <c r="E61" s="2">
        <v>30</v>
      </c>
      <c r="F61" s="45">
        <f t="shared" si="4"/>
        <v>42</v>
      </c>
      <c r="G61" s="62">
        <f t="shared" si="5"/>
        <v>74</v>
      </c>
      <c r="H61" s="47">
        <f t="shared" si="6"/>
        <v>0.7142857142857143</v>
      </c>
      <c r="I61" s="2">
        <f t="shared" si="7"/>
        <v>6</v>
      </c>
    </row>
    <row r="62" spans="1:9" x14ac:dyDescent="0.15">
      <c r="A62" s="1" t="s">
        <v>125</v>
      </c>
      <c r="B62" s="8" t="s">
        <v>310</v>
      </c>
      <c r="C62" s="1" t="s">
        <v>126</v>
      </c>
      <c r="D62" s="2">
        <v>361</v>
      </c>
      <c r="E62" s="2">
        <v>47</v>
      </c>
      <c r="F62" s="45">
        <f t="shared" si="4"/>
        <v>408</v>
      </c>
      <c r="G62" s="62">
        <f t="shared" si="5"/>
        <v>45</v>
      </c>
      <c r="H62" s="47">
        <f t="shared" si="6"/>
        <v>0.11519607843137254</v>
      </c>
      <c r="I62" s="2">
        <f t="shared" si="7"/>
        <v>78</v>
      </c>
    </row>
    <row r="63" spans="1:9" x14ac:dyDescent="0.15">
      <c r="A63" s="1" t="s">
        <v>127</v>
      </c>
      <c r="B63" s="8" t="s">
        <v>39</v>
      </c>
      <c r="C63" s="1" t="s">
        <v>128</v>
      </c>
      <c r="D63" s="2">
        <v>361</v>
      </c>
      <c r="E63" s="2">
        <v>86</v>
      </c>
      <c r="F63" s="45">
        <f t="shared" si="4"/>
        <v>447</v>
      </c>
      <c r="G63" s="62">
        <f t="shared" si="5"/>
        <v>41</v>
      </c>
      <c r="H63" s="47">
        <f t="shared" si="6"/>
        <v>0.19239373601789708</v>
      </c>
      <c r="I63" s="2">
        <f t="shared" si="7"/>
        <v>66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82</v>
      </c>
      <c r="E64" s="2">
        <v>28</v>
      </c>
      <c r="F64" s="45">
        <f t="shared" si="4"/>
        <v>110</v>
      </c>
      <c r="G64" s="62">
        <f t="shared" si="5"/>
        <v>69</v>
      </c>
      <c r="H64" s="47">
        <f t="shared" si="6"/>
        <v>0.25454545454545452</v>
      </c>
      <c r="I64" s="2">
        <f t="shared" si="7"/>
        <v>51</v>
      </c>
    </row>
    <row r="65" spans="1:9" x14ac:dyDescent="0.15">
      <c r="A65" s="1" t="s">
        <v>131</v>
      </c>
      <c r="B65" s="8" t="s">
        <v>312</v>
      </c>
      <c r="C65" s="1" t="s">
        <v>132</v>
      </c>
      <c r="D65" s="2">
        <v>5</v>
      </c>
      <c r="E65" s="2">
        <v>18</v>
      </c>
      <c r="F65" s="45">
        <f t="shared" si="4"/>
        <v>23</v>
      </c>
      <c r="G65" s="62">
        <f t="shared" si="5"/>
        <v>78</v>
      </c>
      <c r="H65" s="47">
        <f t="shared" si="6"/>
        <v>0.78260869565217395</v>
      </c>
      <c r="I65" s="2">
        <f t="shared" si="7"/>
        <v>4</v>
      </c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2683</v>
      </c>
      <c r="E66" s="2">
        <v>1025</v>
      </c>
      <c r="F66" s="45">
        <f t="shared" si="4"/>
        <v>3708</v>
      </c>
      <c r="G66" s="62">
        <f t="shared" si="5"/>
        <v>2</v>
      </c>
      <c r="H66" s="47">
        <f t="shared" si="6"/>
        <v>0.27642934196332253</v>
      </c>
      <c r="I66" s="2">
        <f t="shared" si="7"/>
        <v>39</v>
      </c>
    </row>
    <row r="67" spans="1:9" x14ac:dyDescent="0.15">
      <c r="A67" s="77" t="s">
        <v>135</v>
      </c>
      <c r="B67" s="77" t="s">
        <v>313</v>
      </c>
      <c r="C67" s="77" t="s">
        <v>136</v>
      </c>
      <c r="D67" s="48"/>
      <c r="E67" s="48"/>
      <c r="F67" s="49"/>
      <c r="G67" s="100"/>
      <c r="H67" s="51"/>
      <c r="I67" s="48"/>
    </row>
    <row r="68" spans="1:9" x14ac:dyDescent="0.15">
      <c r="A68" s="1" t="s">
        <v>137</v>
      </c>
      <c r="B68" s="8" t="s">
        <v>310</v>
      </c>
      <c r="C68" s="1" t="s">
        <v>138</v>
      </c>
      <c r="D68" s="2">
        <v>495</v>
      </c>
      <c r="E68" s="2">
        <v>185</v>
      </c>
      <c r="F68" s="45">
        <f t="shared" si="4"/>
        <v>680</v>
      </c>
      <c r="G68" s="62">
        <f t="shared" si="5"/>
        <v>28</v>
      </c>
      <c r="H68" s="47">
        <f t="shared" si="6"/>
        <v>0.27205882352941174</v>
      </c>
      <c r="I68" s="2">
        <f t="shared" si="7"/>
        <v>41</v>
      </c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2379</v>
      </c>
      <c r="E69" s="2">
        <v>1108</v>
      </c>
      <c r="F69" s="45">
        <f t="shared" si="4"/>
        <v>3487</v>
      </c>
      <c r="G69" s="62">
        <f t="shared" si="5"/>
        <v>3</v>
      </c>
      <c r="H69" s="47">
        <f t="shared" si="6"/>
        <v>0.31775164898193287</v>
      </c>
      <c r="I69" s="2">
        <f t="shared" si="7"/>
        <v>32</v>
      </c>
    </row>
    <row r="70" spans="1:9" x14ac:dyDescent="0.15">
      <c r="A70" s="1" t="s">
        <v>141</v>
      </c>
      <c r="B70" s="8" t="s">
        <v>313</v>
      </c>
      <c r="C70" s="1" t="s">
        <v>142</v>
      </c>
      <c r="D70" s="2">
        <v>34</v>
      </c>
      <c r="E70" s="2">
        <v>48</v>
      </c>
      <c r="F70" s="45">
        <f t="shared" si="4"/>
        <v>82</v>
      </c>
      <c r="G70" s="62">
        <f t="shared" si="5"/>
        <v>71</v>
      </c>
      <c r="H70" s="47">
        <f t="shared" si="6"/>
        <v>0.58536585365853655</v>
      </c>
      <c r="I70" s="2">
        <f t="shared" si="7"/>
        <v>13</v>
      </c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1250</v>
      </c>
      <c r="E71" s="2">
        <v>835</v>
      </c>
      <c r="F71" s="45">
        <f t="shared" si="4"/>
        <v>2085</v>
      </c>
      <c r="G71" s="62">
        <f t="shared" si="5"/>
        <v>10</v>
      </c>
      <c r="H71" s="47">
        <f t="shared" si="6"/>
        <v>0.40047961630695444</v>
      </c>
      <c r="I71" s="2">
        <f t="shared" si="7"/>
        <v>19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95</v>
      </c>
      <c r="E72" s="2">
        <v>179</v>
      </c>
      <c r="F72" s="45">
        <f t="shared" si="4"/>
        <v>274</v>
      </c>
      <c r="G72" s="62">
        <f t="shared" si="5"/>
        <v>60</v>
      </c>
      <c r="H72" s="47">
        <f t="shared" si="6"/>
        <v>0.65328467153284675</v>
      </c>
      <c r="I72" s="2">
        <f t="shared" si="7"/>
        <v>10</v>
      </c>
    </row>
    <row r="73" spans="1:9" x14ac:dyDescent="0.15">
      <c r="A73" s="1" t="s">
        <v>147</v>
      </c>
      <c r="B73" s="8" t="s">
        <v>313</v>
      </c>
      <c r="C73" s="1" t="s">
        <v>148</v>
      </c>
      <c r="D73" s="2">
        <v>11</v>
      </c>
      <c r="E73" s="2">
        <v>13</v>
      </c>
      <c r="F73" s="45">
        <f t="shared" si="4"/>
        <v>24</v>
      </c>
      <c r="G73" s="62">
        <f t="shared" si="5"/>
        <v>77</v>
      </c>
      <c r="H73" s="47">
        <f t="shared" si="6"/>
        <v>0.54166666666666663</v>
      </c>
      <c r="I73" s="2">
        <f t="shared" si="7"/>
        <v>14</v>
      </c>
    </row>
    <row r="74" spans="1:9" x14ac:dyDescent="0.15">
      <c r="A74" s="1" t="s">
        <v>149</v>
      </c>
      <c r="B74" s="8" t="s">
        <v>315</v>
      </c>
      <c r="C74" s="1" t="s">
        <v>150</v>
      </c>
      <c r="D74" s="2">
        <v>0</v>
      </c>
      <c r="E74" s="2">
        <v>282</v>
      </c>
      <c r="F74" s="45">
        <f t="shared" si="4"/>
        <v>282</v>
      </c>
      <c r="G74" s="62">
        <f t="shared" si="5"/>
        <v>56</v>
      </c>
      <c r="H74" s="47">
        <f t="shared" si="6"/>
        <v>1</v>
      </c>
      <c r="I74" s="2">
        <f t="shared" si="7"/>
        <v>1</v>
      </c>
    </row>
    <row r="75" spans="1:9" x14ac:dyDescent="0.15">
      <c r="A75" s="1" t="s">
        <v>151</v>
      </c>
      <c r="B75" s="8" t="s">
        <v>314</v>
      </c>
      <c r="C75" s="1" t="s">
        <v>152</v>
      </c>
      <c r="D75" s="2">
        <v>610</v>
      </c>
      <c r="E75" s="2">
        <v>144</v>
      </c>
      <c r="F75" s="45">
        <f t="shared" si="4"/>
        <v>754</v>
      </c>
      <c r="G75" s="62">
        <f t="shared" si="5"/>
        <v>22</v>
      </c>
      <c r="H75" s="47">
        <f t="shared" si="6"/>
        <v>0.19098143236074269</v>
      </c>
      <c r="I75" s="2">
        <f t="shared" si="7"/>
        <v>67</v>
      </c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221</v>
      </c>
      <c r="E76" s="2">
        <v>73</v>
      </c>
      <c r="F76" s="45">
        <f t="shared" si="4"/>
        <v>294</v>
      </c>
      <c r="G76" s="62">
        <f t="shared" si="5"/>
        <v>55</v>
      </c>
      <c r="H76" s="47">
        <f t="shared" si="6"/>
        <v>0.24829931972789115</v>
      </c>
      <c r="I76" s="2">
        <f t="shared" si="7"/>
        <v>53</v>
      </c>
    </row>
    <row r="77" spans="1:9" x14ac:dyDescent="0.15">
      <c r="A77" s="1" t="s">
        <v>155</v>
      </c>
      <c r="B77" s="8" t="s">
        <v>39</v>
      </c>
      <c r="C77" s="1" t="s">
        <v>156</v>
      </c>
      <c r="D77" s="2">
        <v>314</v>
      </c>
      <c r="E77" s="2">
        <v>100</v>
      </c>
      <c r="F77" s="45">
        <f t="shared" si="4"/>
        <v>414</v>
      </c>
      <c r="G77" s="62">
        <f t="shared" si="5"/>
        <v>44</v>
      </c>
      <c r="H77" s="47">
        <f t="shared" si="6"/>
        <v>0.24154589371980675</v>
      </c>
      <c r="I77" s="2">
        <f t="shared" si="7"/>
        <v>55</v>
      </c>
    </row>
    <row r="78" spans="1:9" x14ac:dyDescent="0.15">
      <c r="A78" s="1" t="s">
        <v>157</v>
      </c>
      <c r="B78" s="8" t="s">
        <v>39</v>
      </c>
      <c r="C78" s="1" t="s">
        <v>158</v>
      </c>
      <c r="D78" s="2">
        <v>179</v>
      </c>
      <c r="E78" s="2">
        <v>93</v>
      </c>
      <c r="F78" s="45">
        <f t="shared" si="4"/>
        <v>272</v>
      </c>
      <c r="G78" s="62">
        <f t="shared" si="5"/>
        <v>61</v>
      </c>
      <c r="H78" s="47">
        <f t="shared" si="6"/>
        <v>0.34191176470588236</v>
      </c>
      <c r="I78" s="2">
        <f t="shared" si="7"/>
        <v>24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703</v>
      </c>
      <c r="E79" s="2">
        <v>259</v>
      </c>
      <c r="F79" s="45">
        <f t="shared" ref="F79:F97" si="8">SUM(D79:E79)</f>
        <v>962</v>
      </c>
      <c r="G79" s="62">
        <f t="shared" ref="G79:G97" si="9">_xlfn.RANK.EQ(F79,$F$12:$F$98,0)</f>
        <v>16</v>
      </c>
      <c r="H79" s="47">
        <f t="shared" ref="H79:H97" si="10">E79/F79</f>
        <v>0.26923076923076922</v>
      </c>
      <c r="I79" s="2">
        <f t="shared" ref="I79:I97" si="11">_xlfn.RANK.EQ(H79,$H$12:$H$98,0)</f>
        <v>42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949</v>
      </c>
      <c r="E80" s="2">
        <v>468</v>
      </c>
      <c r="F80" s="45">
        <f t="shared" si="8"/>
        <v>1417</v>
      </c>
      <c r="G80" s="62">
        <f t="shared" si="9"/>
        <v>11</v>
      </c>
      <c r="H80" s="47">
        <f t="shared" si="10"/>
        <v>0.33027522935779818</v>
      </c>
      <c r="I80" s="2">
        <f t="shared" si="11"/>
        <v>29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500</v>
      </c>
      <c r="E81" s="2">
        <v>112</v>
      </c>
      <c r="F81" s="45">
        <f t="shared" si="8"/>
        <v>612</v>
      </c>
      <c r="G81" s="62">
        <f t="shared" si="9"/>
        <v>31</v>
      </c>
      <c r="H81" s="47">
        <f t="shared" si="10"/>
        <v>0.18300653594771241</v>
      </c>
      <c r="I81" s="2">
        <f t="shared" si="11"/>
        <v>70</v>
      </c>
    </row>
    <row r="82" spans="1:9" x14ac:dyDescent="0.15">
      <c r="A82" s="1" t="s">
        <v>165</v>
      </c>
      <c r="B82" s="8" t="s">
        <v>39</v>
      </c>
      <c r="C82" s="1" t="s">
        <v>166</v>
      </c>
      <c r="D82" s="2">
        <v>459</v>
      </c>
      <c r="E82" s="2">
        <v>161</v>
      </c>
      <c r="F82" s="45">
        <f t="shared" si="8"/>
        <v>620</v>
      </c>
      <c r="G82" s="62">
        <f t="shared" si="9"/>
        <v>30</v>
      </c>
      <c r="H82" s="47">
        <f t="shared" si="10"/>
        <v>0.25967741935483873</v>
      </c>
      <c r="I82" s="2">
        <f t="shared" si="11"/>
        <v>46</v>
      </c>
    </row>
    <row r="83" spans="1:9" x14ac:dyDescent="0.15">
      <c r="A83" s="1" t="s">
        <v>167</v>
      </c>
      <c r="B83" s="8" t="s">
        <v>313</v>
      </c>
      <c r="C83" s="1" t="s">
        <v>168</v>
      </c>
      <c r="D83" s="2">
        <v>77</v>
      </c>
      <c r="E83" s="2">
        <v>83</v>
      </c>
      <c r="F83" s="45">
        <f t="shared" si="8"/>
        <v>160</v>
      </c>
      <c r="G83" s="62">
        <f t="shared" si="9"/>
        <v>66</v>
      </c>
      <c r="H83" s="47">
        <f t="shared" si="10"/>
        <v>0.51875000000000004</v>
      </c>
      <c r="I83" s="2">
        <f t="shared" si="11"/>
        <v>16</v>
      </c>
    </row>
    <row r="84" spans="1:9" x14ac:dyDescent="0.15">
      <c r="A84" s="1" t="s">
        <v>169</v>
      </c>
      <c r="B84" s="8" t="s">
        <v>39</v>
      </c>
      <c r="C84" s="1" t="s">
        <v>170</v>
      </c>
      <c r="D84" s="2">
        <v>188</v>
      </c>
      <c r="E84" s="2">
        <v>91</v>
      </c>
      <c r="F84" s="45">
        <f t="shared" si="8"/>
        <v>279</v>
      </c>
      <c r="G84" s="62">
        <f t="shared" si="9"/>
        <v>58</v>
      </c>
      <c r="H84" s="47">
        <f t="shared" si="10"/>
        <v>0.32616487455197135</v>
      </c>
      <c r="I84" s="2">
        <f t="shared" si="11"/>
        <v>30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342</v>
      </c>
      <c r="E85" s="2">
        <v>105</v>
      </c>
      <c r="F85" s="45">
        <f t="shared" si="8"/>
        <v>447</v>
      </c>
      <c r="G85" s="62">
        <f t="shared" si="9"/>
        <v>41</v>
      </c>
      <c r="H85" s="47">
        <f t="shared" si="10"/>
        <v>0.2348993288590604</v>
      </c>
      <c r="I85" s="2">
        <f t="shared" si="11"/>
        <v>57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136</v>
      </c>
      <c r="E86" s="52">
        <v>71</v>
      </c>
      <c r="F86" s="53">
        <f t="shared" si="8"/>
        <v>207</v>
      </c>
      <c r="G86" s="63">
        <f t="shared" si="9"/>
        <v>64</v>
      </c>
      <c r="H86" s="55">
        <f t="shared" si="10"/>
        <v>0.34299516908212563</v>
      </c>
      <c r="I86" s="52">
        <f t="shared" si="11"/>
        <v>23</v>
      </c>
    </row>
    <row r="87" spans="1:9" x14ac:dyDescent="0.15">
      <c r="A87" s="1" t="s">
        <v>175</v>
      </c>
      <c r="B87" s="8" t="s">
        <v>310</v>
      </c>
      <c r="C87" s="1" t="s">
        <v>176</v>
      </c>
      <c r="D87" s="2">
        <v>678</v>
      </c>
      <c r="E87" s="2">
        <v>76</v>
      </c>
      <c r="F87" s="45">
        <f t="shared" si="8"/>
        <v>754</v>
      </c>
      <c r="G87" s="62">
        <f t="shared" si="9"/>
        <v>22</v>
      </c>
      <c r="H87" s="47">
        <f t="shared" si="10"/>
        <v>0.10079575596816977</v>
      </c>
      <c r="I87" s="2">
        <f t="shared" si="11"/>
        <v>80</v>
      </c>
    </row>
    <row r="88" spans="1:9" x14ac:dyDescent="0.15">
      <c r="A88" s="77" t="s">
        <v>177</v>
      </c>
      <c r="B88" s="77" t="s">
        <v>313</v>
      </c>
      <c r="C88" s="77" t="s">
        <v>178</v>
      </c>
      <c r="D88" s="48"/>
      <c r="E88" s="48"/>
      <c r="F88" s="49"/>
      <c r="G88" s="100"/>
      <c r="H88" s="51"/>
      <c r="I88" s="48"/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2183</v>
      </c>
      <c r="E89" s="2">
        <v>790</v>
      </c>
      <c r="F89" s="45">
        <f t="shared" si="8"/>
        <v>2973</v>
      </c>
      <c r="G89" s="62">
        <f t="shared" si="9"/>
        <v>5</v>
      </c>
      <c r="H89" s="47">
        <f t="shared" si="10"/>
        <v>0.26572485704675414</v>
      </c>
      <c r="I89" s="2">
        <f t="shared" si="11"/>
        <v>44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280</v>
      </c>
      <c r="E90" s="2">
        <v>77</v>
      </c>
      <c r="F90" s="45">
        <f t="shared" si="8"/>
        <v>357</v>
      </c>
      <c r="G90" s="62">
        <f t="shared" si="9"/>
        <v>48</v>
      </c>
      <c r="H90" s="47">
        <f t="shared" si="10"/>
        <v>0.21568627450980393</v>
      </c>
      <c r="I90" s="2">
        <f t="shared" si="11"/>
        <v>64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318</v>
      </c>
      <c r="E91" s="2">
        <v>147</v>
      </c>
      <c r="F91" s="45">
        <f t="shared" si="8"/>
        <v>465</v>
      </c>
      <c r="G91" s="62">
        <f t="shared" si="9"/>
        <v>38</v>
      </c>
      <c r="H91" s="47">
        <f t="shared" si="10"/>
        <v>0.31612903225806449</v>
      </c>
      <c r="I91" s="2">
        <f t="shared" si="11"/>
        <v>33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542</v>
      </c>
      <c r="E92" s="2">
        <v>169</v>
      </c>
      <c r="F92" s="45">
        <f t="shared" si="8"/>
        <v>711</v>
      </c>
      <c r="G92" s="62">
        <f t="shared" si="9"/>
        <v>26</v>
      </c>
      <c r="H92" s="47">
        <f t="shared" si="10"/>
        <v>0.23769338959212377</v>
      </c>
      <c r="I92" s="2">
        <f t="shared" si="11"/>
        <v>56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186</v>
      </c>
      <c r="E93" s="2">
        <v>76</v>
      </c>
      <c r="F93" s="45">
        <f t="shared" si="8"/>
        <v>262</v>
      </c>
      <c r="G93" s="62">
        <f t="shared" si="9"/>
        <v>62</v>
      </c>
      <c r="H93" s="47">
        <f t="shared" si="10"/>
        <v>0.29007633587786258</v>
      </c>
      <c r="I93" s="2">
        <f t="shared" si="11"/>
        <v>36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228</v>
      </c>
      <c r="E94" s="2">
        <v>74</v>
      </c>
      <c r="F94" s="45">
        <f t="shared" si="8"/>
        <v>302</v>
      </c>
      <c r="G94" s="62">
        <f t="shared" si="9"/>
        <v>52</v>
      </c>
      <c r="H94" s="47">
        <f t="shared" si="10"/>
        <v>0.24503311258278146</v>
      </c>
      <c r="I94" s="2">
        <f t="shared" si="11"/>
        <v>54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444</v>
      </c>
      <c r="E95" s="2">
        <v>147</v>
      </c>
      <c r="F95" s="45">
        <f t="shared" si="8"/>
        <v>591</v>
      </c>
      <c r="G95" s="62">
        <f t="shared" si="9"/>
        <v>33</v>
      </c>
      <c r="H95" s="47">
        <f t="shared" si="10"/>
        <v>0.24873096446700507</v>
      </c>
      <c r="I95" s="2">
        <f t="shared" si="11"/>
        <v>52</v>
      </c>
    </row>
    <row r="96" spans="1:9" x14ac:dyDescent="0.15">
      <c r="A96" s="1" t="s">
        <v>193</v>
      </c>
      <c r="B96" s="8" t="s">
        <v>310</v>
      </c>
      <c r="C96" s="1" t="s">
        <v>194</v>
      </c>
      <c r="D96" s="2">
        <v>24</v>
      </c>
      <c r="E96" s="2">
        <v>9</v>
      </c>
      <c r="F96" s="45">
        <f t="shared" si="8"/>
        <v>33</v>
      </c>
      <c r="G96" s="62">
        <f t="shared" si="9"/>
        <v>75</v>
      </c>
      <c r="H96" s="47">
        <f t="shared" si="10"/>
        <v>0.27272727272727271</v>
      </c>
      <c r="I96" s="2">
        <f t="shared" si="11"/>
        <v>40</v>
      </c>
    </row>
    <row r="97" spans="1:9" x14ac:dyDescent="0.15">
      <c r="A97" s="1" t="s">
        <v>195</v>
      </c>
      <c r="B97" s="8" t="s">
        <v>39</v>
      </c>
      <c r="C97" s="1" t="s">
        <v>196</v>
      </c>
      <c r="D97" s="2">
        <v>199</v>
      </c>
      <c r="E97" s="2">
        <v>101</v>
      </c>
      <c r="F97" s="45">
        <f t="shared" si="8"/>
        <v>300</v>
      </c>
      <c r="G97" s="62">
        <f t="shared" si="9"/>
        <v>53</v>
      </c>
      <c r="H97" s="47">
        <f t="shared" si="10"/>
        <v>0.33666666666666667</v>
      </c>
      <c r="I97" s="2">
        <f t="shared" si="11"/>
        <v>26</v>
      </c>
    </row>
    <row r="98" spans="1:9" ht="14.25" thickBot="1" x14ac:dyDescent="0.2">
      <c r="A98" s="26"/>
      <c r="B98" s="90"/>
      <c r="C98" s="26"/>
    </row>
    <row r="99" spans="1:9" ht="14.25" thickBot="1" x14ac:dyDescent="0.2">
      <c r="C99" s="275" t="s">
        <v>517</v>
      </c>
      <c r="D99" s="276">
        <f>SUM(D12:D97)</f>
        <v>45553</v>
      </c>
      <c r="E99" s="276">
        <f t="shared" ref="E99:F99" si="12">SUM(E12:E97)</f>
        <v>19321</v>
      </c>
      <c r="F99" s="277">
        <f t="shared" si="12"/>
        <v>64874</v>
      </c>
    </row>
  </sheetData>
  <autoFilter ref="A11:M97" xr:uid="{00000000-0009-0000-0000-00001B000000}">
    <sortState xmlns:xlrd2="http://schemas.microsoft.com/office/spreadsheetml/2017/richdata2" ref="A12:M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B00-000000000000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7B44-3971-429A-814A-88305F2363FE}">
  <sheetPr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9" customWidth="1"/>
    <col min="3" max="3" width="28.375" customWidth="1"/>
    <col min="4" max="5" width="7.625" style="26" bestFit="1" customWidth="1"/>
    <col min="6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275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133</v>
      </c>
      <c r="E6" s="57">
        <f>INDEX(E12:E97,MATCH(C6,C12:C97,0),0)</f>
        <v>59</v>
      </c>
      <c r="F6" s="57">
        <f>SUM(D6:E6)</f>
        <v>192</v>
      </c>
      <c r="G6" s="58">
        <f>_xlfn.RANK.EQ(F6,$F$12:$F$97,0)</f>
        <v>65</v>
      </c>
      <c r="H6" s="59">
        <f>E6/F6</f>
        <v>0.30729166666666669</v>
      </c>
      <c r="I6" s="60">
        <f>_xlfn.RANK.EQ(H6,$H$12:$H$97,0)</f>
        <v>30</v>
      </c>
    </row>
    <row r="7" spans="1:13" x14ac:dyDescent="0.15">
      <c r="C7" s="28" t="s">
        <v>20</v>
      </c>
      <c r="D7" s="94">
        <f>ROUND(SUMIF($B$12:$B$97,"G",D12:D97)/(COUNTIFS(B12:B97,"G",D12:D97,"&lt;&gt;")),1)</f>
        <v>342.6</v>
      </c>
      <c r="E7" s="95">
        <f>ROUND(SUMIF($B$12:$B$97,"G",E12:E97)/(COUNTIFS(B12:B97,"G",D12:D97,"&lt;&gt;")),1)</f>
        <v>109.9</v>
      </c>
      <c r="F7" s="95">
        <f>ROUND(SUM(D7:E7),1)</f>
        <v>452.5</v>
      </c>
      <c r="G7" s="30"/>
      <c r="H7" s="31">
        <f>E7/F7</f>
        <v>0.24287292817679559</v>
      </c>
      <c r="I7" s="32"/>
    </row>
    <row r="8" spans="1:13" ht="14.25" thickBot="1" x14ac:dyDescent="0.2">
      <c r="C8" s="33" t="s">
        <v>21</v>
      </c>
      <c r="D8" s="97">
        <f>ROUND(AVERAGE(D12:D97),1)</f>
        <v>560.9</v>
      </c>
      <c r="E8" s="98">
        <f>ROUND(AVERAGE(E12:E97),1)</f>
        <v>237.7</v>
      </c>
      <c r="F8" s="98">
        <f>ROUND(SUM(D8:E8),1)</f>
        <v>798.6</v>
      </c>
      <c r="G8" s="36"/>
      <c r="H8" s="37">
        <f>E8/F8</f>
        <v>0.29764588029050837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2023年度（基準日：５月１日）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07" t="s">
        <v>22</v>
      </c>
      <c r="B11" s="88" t="s">
        <v>23</v>
      </c>
      <c r="C11" s="107" t="s">
        <v>15</v>
      </c>
      <c r="D11" s="40" t="s">
        <v>0</v>
      </c>
      <c r="E11" s="40" t="s">
        <v>1</v>
      </c>
      <c r="F11" s="41" t="s">
        <v>16</v>
      </c>
      <c r="G11" s="61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1669</v>
      </c>
      <c r="E12" s="2">
        <v>831</v>
      </c>
      <c r="F12" s="45">
        <f t="shared" ref="F12:F21" si="0">SUM(D12:E12)</f>
        <v>2500</v>
      </c>
      <c r="G12" s="62">
        <f t="shared" ref="G12:G21" si="1">_xlfn.RANK.EQ(F12,$F$12:$F$98,0)</f>
        <v>9</v>
      </c>
      <c r="H12" s="47">
        <f t="shared" ref="H12:H21" si="2">E12/F12</f>
        <v>0.33239999999999997</v>
      </c>
      <c r="I12" s="2">
        <f t="shared" ref="I12:I21" si="3">_xlfn.RANK.EQ(H12,$H$12:$H$98,0)</f>
        <v>25</v>
      </c>
    </row>
    <row r="13" spans="1:13" x14ac:dyDescent="0.15">
      <c r="A13" s="1" t="s">
        <v>26</v>
      </c>
      <c r="B13" s="8" t="s">
        <v>313</v>
      </c>
      <c r="C13" s="1" t="s">
        <v>27</v>
      </c>
      <c r="D13" s="2">
        <v>6</v>
      </c>
      <c r="E13" s="2">
        <v>16</v>
      </c>
      <c r="F13" s="45">
        <f t="shared" si="0"/>
        <v>22</v>
      </c>
      <c r="G13" s="62">
        <f t="shared" si="1"/>
        <v>78</v>
      </c>
      <c r="H13" s="47">
        <f t="shared" si="2"/>
        <v>0.72727272727272729</v>
      </c>
      <c r="I13" s="2">
        <f t="shared" si="3"/>
        <v>7</v>
      </c>
    </row>
    <row r="14" spans="1:13" x14ac:dyDescent="0.15">
      <c r="A14" s="1" t="s">
        <v>28</v>
      </c>
      <c r="B14" s="8" t="s">
        <v>310</v>
      </c>
      <c r="C14" s="1" t="s">
        <v>29</v>
      </c>
      <c r="D14" s="2">
        <v>256</v>
      </c>
      <c r="E14" s="2">
        <v>36</v>
      </c>
      <c r="F14" s="45">
        <f t="shared" si="0"/>
        <v>292</v>
      </c>
      <c r="G14" s="62">
        <f t="shared" si="1"/>
        <v>55</v>
      </c>
      <c r="H14" s="47">
        <f t="shared" si="2"/>
        <v>0.12328767123287671</v>
      </c>
      <c r="I14" s="2">
        <f t="shared" si="3"/>
        <v>77</v>
      </c>
    </row>
    <row r="15" spans="1:13" x14ac:dyDescent="0.15">
      <c r="A15" s="1" t="s">
        <v>30</v>
      </c>
      <c r="B15" s="8" t="s">
        <v>311</v>
      </c>
      <c r="C15" s="1" t="s">
        <v>31</v>
      </c>
      <c r="D15" s="2">
        <v>14</v>
      </c>
      <c r="E15" s="2">
        <v>18</v>
      </c>
      <c r="F15" s="45">
        <f t="shared" si="0"/>
        <v>32</v>
      </c>
      <c r="G15" s="62">
        <f t="shared" si="1"/>
        <v>75</v>
      </c>
      <c r="H15" s="47">
        <f t="shared" si="2"/>
        <v>0.5625</v>
      </c>
      <c r="I15" s="2">
        <f t="shared" si="3"/>
        <v>16</v>
      </c>
    </row>
    <row r="16" spans="1:13" x14ac:dyDescent="0.15">
      <c r="A16" s="1" t="s">
        <v>32</v>
      </c>
      <c r="B16" s="8" t="s">
        <v>310</v>
      </c>
      <c r="C16" s="1" t="s">
        <v>33</v>
      </c>
      <c r="D16" s="2">
        <v>34</v>
      </c>
      <c r="E16" s="2">
        <v>46</v>
      </c>
      <c r="F16" s="45">
        <f t="shared" si="0"/>
        <v>80</v>
      </c>
      <c r="G16" s="62">
        <f t="shared" si="1"/>
        <v>71</v>
      </c>
      <c r="H16" s="47">
        <f t="shared" si="2"/>
        <v>0.57499999999999996</v>
      </c>
      <c r="I16" s="2">
        <f t="shared" si="3"/>
        <v>15</v>
      </c>
    </row>
    <row r="17" spans="1:9" x14ac:dyDescent="0.15">
      <c r="A17" s="1" t="s">
        <v>34</v>
      </c>
      <c r="B17" s="8" t="s">
        <v>310</v>
      </c>
      <c r="C17" s="1" t="s">
        <v>35</v>
      </c>
      <c r="D17" s="2">
        <v>148</v>
      </c>
      <c r="E17" s="2">
        <v>14</v>
      </c>
      <c r="F17" s="45">
        <f t="shared" si="0"/>
        <v>162</v>
      </c>
      <c r="G17" s="62">
        <f t="shared" si="1"/>
        <v>67</v>
      </c>
      <c r="H17" s="47">
        <f t="shared" si="2"/>
        <v>8.6419753086419748E-2</v>
      </c>
      <c r="I17" s="2">
        <f t="shared" si="3"/>
        <v>82</v>
      </c>
    </row>
    <row r="18" spans="1:9" x14ac:dyDescent="0.15">
      <c r="A18" s="1" t="s">
        <v>36</v>
      </c>
      <c r="B18" s="8" t="s">
        <v>312</v>
      </c>
      <c r="C18" s="1" t="s">
        <v>37</v>
      </c>
      <c r="D18" s="2">
        <v>1</v>
      </c>
      <c r="E18" s="2">
        <v>1</v>
      </c>
      <c r="F18" s="45">
        <f t="shared" si="0"/>
        <v>2</v>
      </c>
      <c r="G18" s="62">
        <f t="shared" si="1"/>
        <v>82</v>
      </c>
      <c r="H18" s="47">
        <f t="shared" si="2"/>
        <v>0.5</v>
      </c>
      <c r="I18" s="2">
        <f t="shared" si="3"/>
        <v>18</v>
      </c>
    </row>
    <row r="19" spans="1:9" x14ac:dyDescent="0.15">
      <c r="A19" s="1" t="s">
        <v>38</v>
      </c>
      <c r="B19" s="8" t="s">
        <v>39</v>
      </c>
      <c r="C19" s="1" t="s">
        <v>40</v>
      </c>
      <c r="D19" s="2">
        <v>227</v>
      </c>
      <c r="E19" s="2">
        <v>65</v>
      </c>
      <c r="F19" s="45">
        <f t="shared" si="0"/>
        <v>292</v>
      </c>
      <c r="G19" s="62">
        <f t="shared" si="1"/>
        <v>55</v>
      </c>
      <c r="H19" s="47">
        <f t="shared" si="2"/>
        <v>0.2226027397260274</v>
      </c>
      <c r="I19" s="2">
        <f t="shared" si="3"/>
        <v>61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276</v>
      </c>
      <c r="E20" s="2">
        <v>111</v>
      </c>
      <c r="F20" s="45">
        <f t="shared" si="0"/>
        <v>387</v>
      </c>
      <c r="G20" s="62">
        <f t="shared" si="1"/>
        <v>46</v>
      </c>
      <c r="H20" s="47">
        <f t="shared" si="2"/>
        <v>0.2868217054263566</v>
      </c>
      <c r="I20" s="2">
        <f t="shared" si="3"/>
        <v>36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1888</v>
      </c>
      <c r="E21" s="2">
        <v>624</v>
      </c>
      <c r="F21" s="45">
        <f t="shared" si="0"/>
        <v>2512</v>
      </c>
      <c r="G21" s="62">
        <f t="shared" si="1"/>
        <v>8</v>
      </c>
      <c r="H21" s="47">
        <f t="shared" si="2"/>
        <v>0.24840764331210191</v>
      </c>
      <c r="I21" s="2">
        <f t="shared" si="3"/>
        <v>49</v>
      </c>
    </row>
    <row r="22" spans="1:9" x14ac:dyDescent="0.15">
      <c r="A22" s="77" t="s">
        <v>45</v>
      </c>
      <c r="B22" s="77" t="s">
        <v>313</v>
      </c>
      <c r="C22" s="77" t="s">
        <v>46</v>
      </c>
      <c r="D22" s="48"/>
      <c r="E22" s="48"/>
      <c r="F22" s="49"/>
      <c r="G22" s="100"/>
      <c r="H22" s="51"/>
      <c r="I22" s="48"/>
    </row>
    <row r="23" spans="1:9" x14ac:dyDescent="0.15">
      <c r="A23" s="1" t="s">
        <v>47</v>
      </c>
      <c r="B23" s="8" t="s">
        <v>39</v>
      </c>
      <c r="C23" s="1" t="s">
        <v>48</v>
      </c>
      <c r="D23" s="2">
        <v>241</v>
      </c>
      <c r="E23" s="2">
        <v>68</v>
      </c>
      <c r="F23" s="45">
        <f t="shared" ref="F23:F45" si="4">SUM(D23:E23)</f>
        <v>309</v>
      </c>
      <c r="G23" s="62">
        <f t="shared" ref="G23:G45" si="5">_xlfn.RANK.EQ(F23,$F$12:$F$98,0)</f>
        <v>51</v>
      </c>
      <c r="H23" s="47">
        <f t="shared" ref="H23:H45" si="6">E23/F23</f>
        <v>0.22006472491909385</v>
      </c>
      <c r="I23" s="2">
        <f t="shared" ref="I23:I45" si="7">_xlfn.RANK.EQ(H23,$H$12:$H$98,0)</f>
        <v>63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432</v>
      </c>
      <c r="E24" s="2">
        <v>116</v>
      </c>
      <c r="F24" s="45">
        <f t="shared" si="4"/>
        <v>548</v>
      </c>
      <c r="G24" s="62">
        <f t="shared" si="5"/>
        <v>34</v>
      </c>
      <c r="H24" s="47">
        <f t="shared" si="6"/>
        <v>0.21167883211678831</v>
      </c>
      <c r="I24" s="2">
        <f t="shared" si="7"/>
        <v>67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106</v>
      </c>
      <c r="E25" s="2">
        <v>37</v>
      </c>
      <c r="F25" s="45">
        <f t="shared" si="4"/>
        <v>143</v>
      </c>
      <c r="G25" s="62">
        <f t="shared" si="5"/>
        <v>68</v>
      </c>
      <c r="H25" s="47">
        <f t="shared" si="6"/>
        <v>0.25874125874125875</v>
      </c>
      <c r="I25" s="2">
        <f t="shared" si="7"/>
        <v>46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528</v>
      </c>
      <c r="E26" s="2">
        <v>124</v>
      </c>
      <c r="F26" s="45">
        <f t="shared" si="4"/>
        <v>652</v>
      </c>
      <c r="G26" s="62">
        <f t="shared" si="5"/>
        <v>29</v>
      </c>
      <c r="H26" s="47">
        <f t="shared" si="6"/>
        <v>0.19018404907975461</v>
      </c>
      <c r="I26" s="2">
        <f t="shared" si="7"/>
        <v>71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1946</v>
      </c>
      <c r="E27" s="2">
        <v>1099</v>
      </c>
      <c r="F27" s="45">
        <f t="shared" si="4"/>
        <v>3045</v>
      </c>
      <c r="G27" s="62">
        <f t="shared" si="5"/>
        <v>5</v>
      </c>
      <c r="H27" s="47">
        <f t="shared" si="6"/>
        <v>0.36091954022988504</v>
      </c>
      <c r="I27" s="2">
        <f t="shared" si="7"/>
        <v>23</v>
      </c>
    </row>
    <row r="28" spans="1:9" x14ac:dyDescent="0.15">
      <c r="A28" s="1" t="s">
        <v>57</v>
      </c>
      <c r="B28" s="8" t="s">
        <v>311</v>
      </c>
      <c r="C28" s="1" t="s">
        <v>58</v>
      </c>
      <c r="D28" s="2">
        <v>3</v>
      </c>
      <c r="E28" s="2">
        <v>5</v>
      </c>
      <c r="F28" s="45">
        <f t="shared" si="4"/>
        <v>8</v>
      </c>
      <c r="G28" s="62">
        <f t="shared" si="5"/>
        <v>81</v>
      </c>
      <c r="H28" s="47">
        <f t="shared" si="6"/>
        <v>0.625</v>
      </c>
      <c r="I28" s="2">
        <f t="shared" si="7"/>
        <v>13</v>
      </c>
    </row>
    <row r="29" spans="1:9" x14ac:dyDescent="0.15">
      <c r="A29" s="1" t="s">
        <v>59</v>
      </c>
      <c r="B29" s="8" t="s">
        <v>315</v>
      </c>
      <c r="C29" s="1" t="s">
        <v>60</v>
      </c>
      <c r="D29" s="2">
        <v>359</v>
      </c>
      <c r="E29" s="2">
        <v>112</v>
      </c>
      <c r="F29" s="45">
        <f t="shared" si="4"/>
        <v>471</v>
      </c>
      <c r="G29" s="62">
        <f t="shared" si="5"/>
        <v>37</v>
      </c>
      <c r="H29" s="47">
        <f t="shared" si="6"/>
        <v>0.23779193205944799</v>
      </c>
      <c r="I29" s="2">
        <f t="shared" si="7"/>
        <v>54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334</v>
      </c>
      <c r="E30" s="2">
        <v>121</v>
      </c>
      <c r="F30" s="45">
        <f t="shared" si="4"/>
        <v>455</v>
      </c>
      <c r="G30" s="62">
        <f t="shared" si="5"/>
        <v>39</v>
      </c>
      <c r="H30" s="47">
        <f t="shared" si="6"/>
        <v>0.26593406593406593</v>
      </c>
      <c r="I30" s="2">
        <f t="shared" si="7"/>
        <v>43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661</v>
      </c>
      <c r="E31" s="2">
        <v>194</v>
      </c>
      <c r="F31" s="45">
        <f t="shared" si="4"/>
        <v>855</v>
      </c>
      <c r="G31" s="62">
        <f t="shared" si="5"/>
        <v>20</v>
      </c>
      <c r="H31" s="47">
        <f t="shared" si="6"/>
        <v>0.22690058479532163</v>
      </c>
      <c r="I31" s="2">
        <f t="shared" si="7"/>
        <v>59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940</v>
      </c>
      <c r="E32" s="2">
        <v>410</v>
      </c>
      <c r="F32" s="45">
        <f t="shared" si="4"/>
        <v>1350</v>
      </c>
      <c r="G32" s="62">
        <f t="shared" si="5"/>
        <v>15</v>
      </c>
      <c r="H32" s="47">
        <f t="shared" si="6"/>
        <v>0.3037037037037037</v>
      </c>
      <c r="I32" s="2">
        <f t="shared" si="7"/>
        <v>32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4108</v>
      </c>
      <c r="E33" s="2">
        <v>1812</v>
      </c>
      <c r="F33" s="45">
        <f t="shared" si="4"/>
        <v>5920</v>
      </c>
      <c r="G33" s="62">
        <f t="shared" si="5"/>
        <v>1</v>
      </c>
      <c r="H33" s="47">
        <f t="shared" si="6"/>
        <v>0.30608108108108106</v>
      </c>
      <c r="I33" s="2">
        <f t="shared" si="7"/>
        <v>31</v>
      </c>
    </row>
    <row r="34" spans="1:9" x14ac:dyDescent="0.15">
      <c r="A34" s="1" t="s">
        <v>69</v>
      </c>
      <c r="B34" s="8" t="s">
        <v>312</v>
      </c>
      <c r="C34" s="1" t="s">
        <v>70</v>
      </c>
      <c r="D34" s="2">
        <v>108</v>
      </c>
      <c r="E34" s="2">
        <v>99</v>
      </c>
      <c r="F34" s="45">
        <f t="shared" si="4"/>
        <v>207</v>
      </c>
      <c r="G34" s="62">
        <f t="shared" si="5"/>
        <v>64</v>
      </c>
      <c r="H34" s="47">
        <f t="shared" si="6"/>
        <v>0.47826086956521741</v>
      </c>
      <c r="I34" s="2">
        <f t="shared" si="7"/>
        <v>19</v>
      </c>
    </row>
    <row r="35" spans="1:9" x14ac:dyDescent="0.15">
      <c r="A35" s="1" t="s">
        <v>71</v>
      </c>
      <c r="B35" s="8" t="s">
        <v>311</v>
      </c>
      <c r="C35" s="1" t="s">
        <v>72</v>
      </c>
      <c r="D35" s="2">
        <v>125</v>
      </c>
      <c r="E35" s="2">
        <v>229</v>
      </c>
      <c r="F35" s="45">
        <f t="shared" si="4"/>
        <v>354</v>
      </c>
      <c r="G35" s="62">
        <f t="shared" si="5"/>
        <v>47</v>
      </c>
      <c r="H35" s="47">
        <f t="shared" si="6"/>
        <v>0.64689265536723162</v>
      </c>
      <c r="I35" s="2">
        <f t="shared" si="7"/>
        <v>9</v>
      </c>
    </row>
    <row r="36" spans="1:9" x14ac:dyDescent="0.15">
      <c r="A36" s="1" t="s">
        <v>73</v>
      </c>
      <c r="B36" s="8" t="s">
        <v>311</v>
      </c>
      <c r="C36" s="1" t="s">
        <v>74</v>
      </c>
      <c r="D36" s="2">
        <v>566</v>
      </c>
      <c r="E36" s="2">
        <v>1018</v>
      </c>
      <c r="F36" s="45">
        <f t="shared" si="4"/>
        <v>1584</v>
      </c>
      <c r="G36" s="62">
        <f t="shared" si="5"/>
        <v>11</v>
      </c>
      <c r="H36" s="47">
        <f t="shared" si="6"/>
        <v>0.64267676767676762</v>
      </c>
      <c r="I36" s="2">
        <f t="shared" si="7"/>
        <v>10</v>
      </c>
    </row>
    <row r="37" spans="1:9" x14ac:dyDescent="0.15">
      <c r="A37" s="1" t="s">
        <v>75</v>
      </c>
      <c r="B37" s="8" t="s">
        <v>310</v>
      </c>
      <c r="C37" s="1" t="s">
        <v>76</v>
      </c>
      <c r="D37" s="2">
        <v>2509</v>
      </c>
      <c r="E37" s="2">
        <v>502</v>
      </c>
      <c r="F37" s="45">
        <f t="shared" si="4"/>
        <v>3011</v>
      </c>
      <c r="G37" s="62">
        <f t="shared" si="5"/>
        <v>6</v>
      </c>
      <c r="H37" s="47">
        <f t="shared" si="6"/>
        <v>0.16672201926270341</v>
      </c>
      <c r="I37" s="2">
        <f t="shared" si="7"/>
        <v>74</v>
      </c>
    </row>
    <row r="38" spans="1:9" x14ac:dyDescent="0.15">
      <c r="A38" s="1" t="s">
        <v>77</v>
      </c>
      <c r="B38" s="8" t="s">
        <v>315</v>
      </c>
      <c r="C38" s="1" t="s">
        <v>78</v>
      </c>
      <c r="D38" s="2">
        <v>0</v>
      </c>
      <c r="E38" s="2">
        <v>415</v>
      </c>
      <c r="F38" s="45">
        <f t="shared" si="4"/>
        <v>415</v>
      </c>
      <c r="G38" s="62">
        <f t="shared" si="5"/>
        <v>43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79</v>
      </c>
      <c r="B39" s="8" t="s">
        <v>313</v>
      </c>
      <c r="C39" s="1" t="s">
        <v>80</v>
      </c>
      <c r="D39" s="2">
        <v>99</v>
      </c>
      <c r="E39" s="2">
        <v>167</v>
      </c>
      <c r="F39" s="45">
        <f t="shared" si="4"/>
        <v>266</v>
      </c>
      <c r="G39" s="62">
        <f t="shared" si="5"/>
        <v>61</v>
      </c>
      <c r="H39" s="47">
        <f t="shared" si="6"/>
        <v>0.6278195488721805</v>
      </c>
      <c r="I39" s="2">
        <f t="shared" si="7"/>
        <v>12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608</v>
      </c>
      <c r="E40" s="2">
        <v>302</v>
      </c>
      <c r="F40" s="45">
        <f t="shared" si="4"/>
        <v>910</v>
      </c>
      <c r="G40" s="62">
        <f t="shared" si="5"/>
        <v>17</v>
      </c>
      <c r="H40" s="47">
        <f t="shared" si="6"/>
        <v>0.33186813186813185</v>
      </c>
      <c r="I40" s="2">
        <f t="shared" si="7"/>
        <v>27</v>
      </c>
    </row>
    <row r="41" spans="1:9" x14ac:dyDescent="0.15">
      <c r="A41" s="1" t="s">
        <v>83</v>
      </c>
      <c r="B41" s="8" t="s">
        <v>310</v>
      </c>
      <c r="C41" s="1" t="s">
        <v>84</v>
      </c>
      <c r="D41" s="2">
        <v>640</v>
      </c>
      <c r="E41" s="2">
        <v>75</v>
      </c>
      <c r="F41" s="45">
        <f t="shared" si="4"/>
        <v>715</v>
      </c>
      <c r="G41" s="62">
        <f t="shared" si="5"/>
        <v>26</v>
      </c>
      <c r="H41" s="47">
        <f t="shared" si="6"/>
        <v>0.1048951048951049</v>
      </c>
      <c r="I41" s="2">
        <f t="shared" si="7"/>
        <v>80</v>
      </c>
    </row>
    <row r="42" spans="1:9" x14ac:dyDescent="0.15">
      <c r="A42" s="1" t="s">
        <v>85</v>
      </c>
      <c r="B42" s="8" t="s">
        <v>311</v>
      </c>
      <c r="C42" s="1" t="s">
        <v>86</v>
      </c>
      <c r="D42" s="2">
        <v>856</v>
      </c>
      <c r="E42" s="2">
        <v>551</v>
      </c>
      <c r="F42" s="45">
        <f t="shared" si="4"/>
        <v>1407</v>
      </c>
      <c r="G42" s="62">
        <f t="shared" si="5"/>
        <v>12</v>
      </c>
      <c r="H42" s="47">
        <f t="shared" si="6"/>
        <v>0.39161336176261552</v>
      </c>
      <c r="I42" s="2">
        <f t="shared" si="7"/>
        <v>20</v>
      </c>
    </row>
    <row r="43" spans="1:9" x14ac:dyDescent="0.15">
      <c r="A43" s="1" t="s">
        <v>87</v>
      </c>
      <c r="B43" s="8" t="s">
        <v>314</v>
      </c>
      <c r="C43" s="1" t="s">
        <v>88</v>
      </c>
      <c r="D43" s="2">
        <v>50</v>
      </c>
      <c r="E43" s="2">
        <v>21</v>
      </c>
      <c r="F43" s="45">
        <f t="shared" si="4"/>
        <v>71</v>
      </c>
      <c r="G43" s="62">
        <f t="shared" si="5"/>
        <v>72</v>
      </c>
      <c r="H43" s="47">
        <f t="shared" si="6"/>
        <v>0.29577464788732394</v>
      </c>
      <c r="I43" s="2">
        <f t="shared" si="7"/>
        <v>33</v>
      </c>
    </row>
    <row r="44" spans="1:9" x14ac:dyDescent="0.15">
      <c r="A44" s="1" t="s">
        <v>89</v>
      </c>
      <c r="B44" s="89" t="s">
        <v>310</v>
      </c>
      <c r="C44" s="1" t="s">
        <v>90</v>
      </c>
      <c r="D44" s="2">
        <v>211</v>
      </c>
      <c r="E44" s="2">
        <v>85</v>
      </c>
      <c r="F44" s="45">
        <f t="shared" si="4"/>
        <v>296</v>
      </c>
      <c r="G44" s="62">
        <f t="shared" si="5"/>
        <v>54</v>
      </c>
      <c r="H44" s="47">
        <f t="shared" si="6"/>
        <v>0.28716216216216217</v>
      </c>
      <c r="I44" s="2">
        <f t="shared" si="7"/>
        <v>35</v>
      </c>
    </row>
    <row r="45" spans="1:9" x14ac:dyDescent="0.15">
      <c r="A45" s="1" t="s">
        <v>91</v>
      </c>
      <c r="B45" s="8" t="s">
        <v>315</v>
      </c>
      <c r="C45" s="1" t="s">
        <v>92</v>
      </c>
      <c r="D45" s="2">
        <v>986</v>
      </c>
      <c r="E45" s="2">
        <v>392</v>
      </c>
      <c r="F45" s="45">
        <f t="shared" si="4"/>
        <v>1378</v>
      </c>
      <c r="G45" s="62">
        <f t="shared" si="5"/>
        <v>14</v>
      </c>
      <c r="H45" s="47">
        <f t="shared" si="6"/>
        <v>0.28447024673439769</v>
      </c>
      <c r="I45" s="2">
        <f t="shared" si="7"/>
        <v>38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48"/>
      <c r="E46" s="48"/>
      <c r="F46" s="49"/>
      <c r="G46" s="100"/>
      <c r="H46" s="51"/>
      <c r="I46" s="48"/>
    </row>
    <row r="47" spans="1:9" x14ac:dyDescent="0.15">
      <c r="A47" s="1" t="s">
        <v>95</v>
      </c>
      <c r="B47" s="8" t="s">
        <v>309</v>
      </c>
      <c r="C47" s="1" t="s">
        <v>96</v>
      </c>
      <c r="D47" s="2">
        <v>510</v>
      </c>
      <c r="E47" s="2">
        <v>195</v>
      </c>
      <c r="F47" s="45">
        <f t="shared" ref="F47:F78" si="8">SUM(D47:E47)</f>
        <v>705</v>
      </c>
      <c r="G47" s="62">
        <f t="shared" ref="G47:G78" si="9">_xlfn.RANK.EQ(F47,$F$12:$F$98,0)</f>
        <v>27</v>
      </c>
      <c r="H47" s="47">
        <f t="shared" ref="H47:H78" si="10">E47/F47</f>
        <v>0.27659574468085107</v>
      </c>
      <c r="I47" s="2">
        <f t="shared" ref="I47:I78" si="11">_xlfn.RANK.EQ(H47,$H$12:$H$98,0)</f>
        <v>40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392</v>
      </c>
      <c r="E48" s="2">
        <v>53</v>
      </c>
      <c r="F48" s="45">
        <f t="shared" si="8"/>
        <v>445</v>
      </c>
      <c r="G48" s="62">
        <f t="shared" si="9"/>
        <v>40</v>
      </c>
      <c r="H48" s="47">
        <f t="shared" si="10"/>
        <v>0.11910112359550562</v>
      </c>
      <c r="I48" s="2">
        <f t="shared" si="11"/>
        <v>79</v>
      </c>
    </row>
    <row r="49" spans="1:9" x14ac:dyDescent="0.15">
      <c r="A49" s="1" t="s">
        <v>99</v>
      </c>
      <c r="B49" s="8" t="s">
        <v>313</v>
      </c>
      <c r="C49" s="1" t="s">
        <v>100</v>
      </c>
      <c r="D49" s="2">
        <v>22</v>
      </c>
      <c r="E49" s="2">
        <v>39</v>
      </c>
      <c r="F49" s="45">
        <f t="shared" si="8"/>
        <v>61</v>
      </c>
      <c r="G49" s="62">
        <f t="shared" si="9"/>
        <v>73</v>
      </c>
      <c r="H49" s="47">
        <f t="shared" si="10"/>
        <v>0.63934426229508201</v>
      </c>
      <c r="I49" s="2">
        <f t="shared" si="11"/>
        <v>11</v>
      </c>
    </row>
    <row r="50" spans="1:9" x14ac:dyDescent="0.15">
      <c r="A50" s="1" t="s">
        <v>101</v>
      </c>
      <c r="B50" s="8" t="s">
        <v>39</v>
      </c>
      <c r="C50" s="1" t="s">
        <v>102</v>
      </c>
      <c r="D50" s="2">
        <v>418</v>
      </c>
      <c r="E50" s="2">
        <v>119</v>
      </c>
      <c r="F50" s="45">
        <f t="shared" si="8"/>
        <v>537</v>
      </c>
      <c r="G50" s="62">
        <f t="shared" si="9"/>
        <v>35</v>
      </c>
      <c r="H50" s="47">
        <f t="shared" si="10"/>
        <v>0.22160148975791433</v>
      </c>
      <c r="I50" s="2">
        <f t="shared" si="11"/>
        <v>62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624</v>
      </c>
      <c r="E51" s="2">
        <v>192</v>
      </c>
      <c r="F51" s="45">
        <f t="shared" si="8"/>
        <v>816</v>
      </c>
      <c r="G51" s="62">
        <f t="shared" si="9"/>
        <v>21</v>
      </c>
      <c r="H51" s="47">
        <f t="shared" si="10"/>
        <v>0.23529411764705882</v>
      </c>
      <c r="I51" s="2">
        <f t="shared" si="11"/>
        <v>55</v>
      </c>
    </row>
    <row r="52" spans="1:9" x14ac:dyDescent="0.15">
      <c r="A52" s="1" t="s">
        <v>105</v>
      </c>
      <c r="B52" s="8" t="s">
        <v>314</v>
      </c>
      <c r="C52" s="1" t="s">
        <v>106</v>
      </c>
      <c r="D52" s="2">
        <v>363</v>
      </c>
      <c r="E52" s="2">
        <v>71</v>
      </c>
      <c r="F52" s="45">
        <f t="shared" si="8"/>
        <v>434</v>
      </c>
      <c r="G52" s="62">
        <f t="shared" si="9"/>
        <v>42</v>
      </c>
      <c r="H52" s="47">
        <f t="shared" si="10"/>
        <v>0.16359447004608296</v>
      </c>
      <c r="I52" s="2">
        <f t="shared" si="11"/>
        <v>75</v>
      </c>
    </row>
    <row r="53" spans="1:9" x14ac:dyDescent="0.15">
      <c r="A53" s="1" t="s">
        <v>107</v>
      </c>
      <c r="B53" s="8" t="s">
        <v>39</v>
      </c>
      <c r="C53" s="1" t="s">
        <v>108</v>
      </c>
      <c r="D53" s="2">
        <v>285</v>
      </c>
      <c r="E53" s="2">
        <v>53</v>
      </c>
      <c r="F53" s="45">
        <f t="shared" si="8"/>
        <v>338</v>
      </c>
      <c r="G53" s="62">
        <f t="shared" si="9"/>
        <v>48</v>
      </c>
      <c r="H53" s="47">
        <f t="shared" si="10"/>
        <v>0.15680473372781065</v>
      </c>
      <c r="I53" s="2">
        <f t="shared" si="11"/>
        <v>76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242</v>
      </c>
      <c r="E54" s="2">
        <v>65</v>
      </c>
      <c r="F54" s="45">
        <f t="shared" si="8"/>
        <v>307</v>
      </c>
      <c r="G54" s="62">
        <f t="shared" si="9"/>
        <v>52</v>
      </c>
      <c r="H54" s="47">
        <f t="shared" si="10"/>
        <v>0.21172638436482086</v>
      </c>
      <c r="I54" s="2">
        <f t="shared" si="11"/>
        <v>66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698</v>
      </c>
      <c r="E55" s="2">
        <v>201</v>
      </c>
      <c r="F55" s="45">
        <f t="shared" si="8"/>
        <v>899</v>
      </c>
      <c r="G55" s="62">
        <f t="shared" si="9"/>
        <v>18</v>
      </c>
      <c r="H55" s="47">
        <f t="shared" si="10"/>
        <v>0.22358175750834261</v>
      </c>
      <c r="I55" s="2">
        <f t="shared" si="11"/>
        <v>60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463</v>
      </c>
      <c r="E56" s="2">
        <v>169</v>
      </c>
      <c r="F56" s="45">
        <f t="shared" si="8"/>
        <v>632</v>
      </c>
      <c r="G56" s="62">
        <f t="shared" si="9"/>
        <v>30</v>
      </c>
      <c r="H56" s="47">
        <f t="shared" si="10"/>
        <v>0.26740506329113922</v>
      </c>
      <c r="I56" s="2">
        <f t="shared" si="11"/>
        <v>41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571</v>
      </c>
      <c r="E57" s="2">
        <v>169</v>
      </c>
      <c r="F57" s="45">
        <f t="shared" si="8"/>
        <v>740</v>
      </c>
      <c r="G57" s="62">
        <f t="shared" si="9"/>
        <v>23</v>
      </c>
      <c r="H57" s="47">
        <f t="shared" si="10"/>
        <v>0.22837837837837838</v>
      </c>
      <c r="I57" s="2">
        <f t="shared" si="11"/>
        <v>57</v>
      </c>
    </row>
    <row r="58" spans="1:9" x14ac:dyDescent="0.15">
      <c r="A58" s="1" t="s">
        <v>117</v>
      </c>
      <c r="B58" s="8" t="s">
        <v>312</v>
      </c>
      <c r="C58" s="1" t="s">
        <v>118</v>
      </c>
      <c r="D58" s="2">
        <v>3</v>
      </c>
      <c r="E58" s="2">
        <v>21</v>
      </c>
      <c r="F58" s="45">
        <f t="shared" si="8"/>
        <v>24</v>
      </c>
      <c r="G58" s="62">
        <f t="shared" si="9"/>
        <v>76</v>
      </c>
      <c r="H58" s="47">
        <f t="shared" si="10"/>
        <v>0.875</v>
      </c>
      <c r="I58" s="2">
        <f t="shared" si="11"/>
        <v>3</v>
      </c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2067</v>
      </c>
      <c r="E59" s="2">
        <v>1021</v>
      </c>
      <c r="F59" s="45">
        <f t="shared" si="8"/>
        <v>3088</v>
      </c>
      <c r="G59" s="62">
        <f t="shared" si="9"/>
        <v>4</v>
      </c>
      <c r="H59" s="47">
        <f t="shared" si="10"/>
        <v>0.33063471502590674</v>
      </c>
      <c r="I59" s="2">
        <f t="shared" si="11"/>
        <v>28</v>
      </c>
    </row>
    <row r="60" spans="1:9" x14ac:dyDescent="0.15">
      <c r="A60" s="1" t="s">
        <v>121</v>
      </c>
      <c r="B60" s="8" t="s">
        <v>310</v>
      </c>
      <c r="C60" s="1" t="s">
        <v>122</v>
      </c>
      <c r="D60" s="2">
        <v>736</v>
      </c>
      <c r="E60" s="2">
        <v>156</v>
      </c>
      <c r="F60" s="45">
        <f t="shared" si="8"/>
        <v>892</v>
      </c>
      <c r="G60" s="62">
        <f t="shared" si="9"/>
        <v>19</v>
      </c>
      <c r="H60" s="47">
        <f t="shared" si="10"/>
        <v>0.17488789237668162</v>
      </c>
      <c r="I60" s="2">
        <f t="shared" si="11"/>
        <v>73</v>
      </c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13</v>
      </c>
      <c r="E61" s="2">
        <v>46</v>
      </c>
      <c r="F61" s="45">
        <f t="shared" si="8"/>
        <v>59</v>
      </c>
      <c r="G61" s="62">
        <f t="shared" si="9"/>
        <v>74</v>
      </c>
      <c r="H61" s="47">
        <f t="shared" si="10"/>
        <v>0.77966101694915257</v>
      </c>
      <c r="I61" s="2">
        <f t="shared" si="11"/>
        <v>5</v>
      </c>
    </row>
    <row r="62" spans="1:9" x14ac:dyDescent="0.15">
      <c r="A62" s="1" t="s">
        <v>125</v>
      </c>
      <c r="B62" s="8" t="s">
        <v>310</v>
      </c>
      <c r="C62" s="1" t="s">
        <v>126</v>
      </c>
      <c r="D62" s="2">
        <v>354</v>
      </c>
      <c r="E62" s="2">
        <v>40</v>
      </c>
      <c r="F62" s="45">
        <f t="shared" si="8"/>
        <v>394</v>
      </c>
      <c r="G62" s="62">
        <f t="shared" si="9"/>
        <v>44</v>
      </c>
      <c r="H62" s="47">
        <f t="shared" si="10"/>
        <v>0.10152284263959391</v>
      </c>
      <c r="I62" s="2">
        <f t="shared" si="11"/>
        <v>81</v>
      </c>
    </row>
    <row r="63" spans="1:9" x14ac:dyDescent="0.15">
      <c r="A63" s="1" t="s">
        <v>127</v>
      </c>
      <c r="B63" s="8" t="s">
        <v>39</v>
      </c>
      <c r="C63" s="1" t="s">
        <v>128</v>
      </c>
      <c r="D63" s="2">
        <v>358</v>
      </c>
      <c r="E63" s="2">
        <v>100</v>
      </c>
      <c r="F63" s="45">
        <f t="shared" si="8"/>
        <v>458</v>
      </c>
      <c r="G63" s="62">
        <f t="shared" si="9"/>
        <v>38</v>
      </c>
      <c r="H63" s="47">
        <f t="shared" si="10"/>
        <v>0.2183406113537118</v>
      </c>
      <c r="I63" s="2">
        <f t="shared" si="11"/>
        <v>64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96</v>
      </c>
      <c r="E64" s="2">
        <v>26</v>
      </c>
      <c r="F64" s="45">
        <f t="shared" si="8"/>
        <v>122</v>
      </c>
      <c r="G64" s="62">
        <f t="shared" si="9"/>
        <v>69</v>
      </c>
      <c r="H64" s="47">
        <f t="shared" si="10"/>
        <v>0.21311475409836064</v>
      </c>
      <c r="I64" s="2">
        <f t="shared" si="11"/>
        <v>65</v>
      </c>
    </row>
    <row r="65" spans="1:9" x14ac:dyDescent="0.15">
      <c r="A65" s="1" t="s">
        <v>131</v>
      </c>
      <c r="B65" s="8" t="s">
        <v>312</v>
      </c>
      <c r="C65" s="1" t="s">
        <v>132</v>
      </c>
      <c r="D65" s="2">
        <v>3</v>
      </c>
      <c r="E65" s="2">
        <v>12</v>
      </c>
      <c r="F65" s="45">
        <f t="shared" si="8"/>
        <v>15</v>
      </c>
      <c r="G65" s="62">
        <f t="shared" si="9"/>
        <v>80</v>
      </c>
      <c r="H65" s="47">
        <f t="shared" si="10"/>
        <v>0.8</v>
      </c>
      <c r="I65" s="2">
        <f t="shared" si="11"/>
        <v>4</v>
      </c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2781</v>
      </c>
      <c r="E66" s="2">
        <v>971</v>
      </c>
      <c r="F66" s="45">
        <f t="shared" si="8"/>
        <v>3752</v>
      </c>
      <c r="G66" s="62">
        <f t="shared" si="9"/>
        <v>2</v>
      </c>
      <c r="H66" s="47">
        <f t="shared" si="10"/>
        <v>0.25879530916844351</v>
      </c>
      <c r="I66" s="2">
        <f t="shared" si="11"/>
        <v>45</v>
      </c>
    </row>
    <row r="67" spans="1:9" x14ac:dyDescent="0.15">
      <c r="A67" s="77" t="s">
        <v>135</v>
      </c>
      <c r="B67" s="77" t="s">
        <v>313</v>
      </c>
      <c r="C67" s="77" t="s">
        <v>136</v>
      </c>
      <c r="D67" s="48"/>
      <c r="E67" s="48"/>
      <c r="F67" s="49"/>
      <c r="G67" s="100"/>
      <c r="H67" s="51"/>
      <c r="I67" s="48"/>
    </row>
    <row r="68" spans="1:9" x14ac:dyDescent="0.15">
      <c r="A68" s="1" t="s">
        <v>137</v>
      </c>
      <c r="B68" s="8" t="s">
        <v>310</v>
      </c>
      <c r="C68" s="1" t="s">
        <v>138</v>
      </c>
      <c r="D68" s="2">
        <v>508</v>
      </c>
      <c r="E68" s="2">
        <v>176</v>
      </c>
      <c r="F68" s="45">
        <f t="shared" si="8"/>
        <v>684</v>
      </c>
      <c r="G68" s="62">
        <f t="shared" si="9"/>
        <v>28</v>
      </c>
      <c r="H68" s="47">
        <f t="shared" si="10"/>
        <v>0.25730994152046782</v>
      </c>
      <c r="I68" s="2">
        <f t="shared" si="11"/>
        <v>48</v>
      </c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2496</v>
      </c>
      <c r="E69" s="2">
        <v>1200</v>
      </c>
      <c r="F69" s="45">
        <f t="shared" si="8"/>
        <v>3696</v>
      </c>
      <c r="G69" s="62">
        <f t="shared" si="9"/>
        <v>3</v>
      </c>
      <c r="H69" s="47">
        <f t="shared" si="10"/>
        <v>0.32467532467532467</v>
      </c>
      <c r="I69" s="2">
        <f t="shared" si="11"/>
        <v>29</v>
      </c>
    </row>
    <row r="70" spans="1:9" x14ac:dyDescent="0.15">
      <c r="A70" s="1" t="s">
        <v>141</v>
      </c>
      <c r="B70" s="8" t="s">
        <v>313</v>
      </c>
      <c r="C70" s="1" t="s">
        <v>142</v>
      </c>
      <c r="D70" s="2">
        <v>41</v>
      </c>
      <c r="E70" s="2">
        <v>51</v>
      </c>
      <c r="F70" s="45">
        <f t="shared" si="8"/>
        <v>92</v>
      </c>
      <c r="G70" s="62">
        <f t="shared" si="9"/>
        <v>70</v>
      </c>
      <c r="H70" s="47">
        <f t="shared" si="10"/>
        <v>0.55434782608695654</v>
      </c>
      <c r="I70" s="2">
        <f t="shared" si="11"/>
        <v>17</v>
      </c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1226</v>
      </c>
      <c r="E71" s="2">
        <v>772</v>
      </c>
      <c r="F71" s="45">
        <f t="shared" si="8"/>
        <v>1998</v>
      </c>
      <c r="G71" s="62">
        <f t="shared" si="9"/>
        <v>10</v>
      </c>
      <c r="H71" s="47">
        <f t="shared" si="10"/>
        <v>0.38638638638638639</v>
      </c>
      <c r="I71" s="2">
        <f t="shared" si="11"/>
        <v>21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95</v>
      </c>
      <c r="E72" s="2">
        <v>184</v>
      </c>
      <c r="F72" s="45">
        <f t="shared" si="8"/>
        <v>279</v>
      </c>
      <c r="G72" s="62">
        <f t="shared" si="9"/>
        <v>58</v>
      </c>
      <c r="H72" s="47">
        <f t="shared" si="10"/>
        <v>0.65949820788530467</v>
      </c>
      <c r="I72" s="2">
        <f t="shared" si="11"/>
        <v>8</v>
      </c>
    </row>
    <row r="73" spans="1:9" x14ac:dyDescent="0.15">
      <c r="A73" s="1" t="s">
        <v>147</v>
      </c>
      <c r="B73" s="8" t="s">
        <v>313</v>
      </c>
      <c r="C73" s="1" t="s">
        <v>148</v>
      </c>
      <c r="D73" s="2">
        <v>6</v>
      </c>
      <c r="E73" s="2">
        <v>17</v>
      </c>
      <c r="F73" s="45">
        <f t="shared" si="8"/>
        <v>23</v>
      </c>
      <c r="G73" s="62">
        <f t="shared" si="9"/>
        <v>77</v>
      </c>
      <c r="H73" s="47">
        <f t="shared" si="10"/>
        <v>0.73913043478260865</v>
      </c>
      <c r="I73" s="2">
        <f t="shared" si="11"/>
        <v>6</v>
      </c>
    </row>
    <row r="74" spans="1:9" x14ac:dyDescent="0.15">
      <c r="A74" s="1" t="s">
        <v>149</v>
      </c>
      <c r="B74" s="8" t="s">
        <v>315</v>
      </c>
      <c r="C74" s="1" t="s">
        <v>150</v>
      </c>
      <c r="D74" s="2">
        <v>0</v>
      </c>
      <c r="E74" s="2">
        <v>272</v>
      </c>
      <c r="F74" s="45">
        <f t="shared" si="8"/>
        <v>272</v>
      </c>
      <c r="G74" s="62">
        <f t="shared" si="9"/>
        <v>60</v>
      </c>
      <c r="H74" s="47">
        <f t="shared" si="10"/>
        <v>1</v>
      </c>
      <c r="I74" s="2">
        <f t="shared" si="11"/>
        <v>1</v>
      </c>
    </row>
    <row r="75" spans="1:9" x14ac:dyDescent="0.15">
      <c r="A75" s="1" t="s">
        <v>151</v>
      </c>
      <c r="B75" s="8" t="s">
        <v>314</v>
      </c>
      <c r="C75" s="1" t="s">
        <v>152</v>
      </c>
      <c r="D75" s="2">
        <v>588</v>
      </c>
      <c r="E75" s="2">
        <v>154</v>
      </c>
      <c r="F75" s="45">
        <f t="shared" si="8"/>
        <v>742</v>
      </c>
      <c r="G75" s="62">
        <f t="shared" si="9"/>
        <v>22</v>
      </c>
      <c r="H75" s="47">
        <f t="shared" si="10"/>
        <v>0.20754716981132076</v>
      </c>
      <c r="I75" s="2">
        <f t="shared" si="11"/>
        <v>68</v>
      </c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215</v>
      </c>
      <c r="E76" s="2">
        <v>66</v>
      </c>
      <c r="F76" s="45">
        <f t="shared" si="8"/>
        <v>281</v>
      </c>
      <c r="G76" s="62">
        <f t="shared" si="9"/>
        <v>57</v>
      </c>
      <c r="H76" s="47">
        <f t="shared" si="10"/>
        <v>0.23487544483985764</v>
      </c>
      <c r="I76" s="2">
        <f t="shared" si="11"/>
        <v>56</v>
      </c>
    </row>
    <row r="77" spans="1:9" x14ac:dyDescent="0.15">
      <c r="A77" s="1" t="s">
        <v>155</v>
      </c>
      <c r="B77" s="8" t="s">
        <v>39</v>
      </c>
      <c r="C77" s="1" t="s">
        <v>156</v>
      </c>
      <c r="D77" s="2">
        <v>295</v>
      </c>
      <c r="E77" s="2">
        <v>93</v>
      </c>
      <c r="F77" s="45">
        <f t="shared" si="8"/>
        <v>388</v>
      </c>
      <c r="G77" s="62">
        <f t="shared" si="9"/>
        <v>45</v>
      </c>
      <c r="H77" s="47">
        <f t="shared" si="10"/>
        <v>0.23969072164948454</v>
      </c>
      <c r="I77" s="2">
        <f t="shared" si="11"/>
        <v>52</v>
      </c>
    </row>
    <row r="78" spans="1:9" x14ac:dyDescent="0.15">
      <c r="A78" s="1" t="s">
        <v>157</v>
      </c>
      <c r="B78" s="8" t="s">
        <v>39</v>
      </c>
      <c r="C78" s="1" t="s">
        <v>158</v>
      </c>
      <c r="D78" s="2">
        <v>181</v>
      </c>
      <c r="E78" s="2">
        <v>97</v>
      </c>
      <c r="F78" s="45">
        <f t="shared" si="8"/>
        <v>278</v>
      </c>
      <c r="G78" s="62">
        <f t="shared" si="9"/>
        <v>59</v>
      </c>
      <c r="H78" s="47">
        <f t="shared" si="10"/>
        <v>0.34892086330935251</v>
      </c>
      <c r="I78" s="2">
        <f t="shared" si="11"/>
        <v>24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751</v>
      </c>
      <c r="E79" s="2">
        <v>302</v>
      </c>
      <c r="F79" s="45">
        <f t="shared" ref="F79:F97" si="12">SUM(D79:E79)</f>
        <v>1053</v>
      </c>
      <c r="G79" s="62">
        <f t="shared" ref="G79:G97" si="13">_xlfn.RANK.EQ(F79,$F$12:$F$98,0)</f>
        <v>16</v>
      </c>
      <c r="H79" s="47">
        <f t="shared" ref="H79:H97" si="14">E79/F79</f>
        <v>0.28679962013295346</v>
      </c>
      <c r="I79" s="2">
        <f t="shared" ref="I79:I97" si="15">_xlfn.RANK.EQ(H79,$H$12:$H$98,0)</f>
        <v>37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925</v>
      </c>
      <c r="E80" s="2">
        <v>460</v>
      </c>
      <c r="F80" s="45">
        <f t="shared" si="12"/>
        <v>1385</v>
      </c>
      <c r="G80" s="62">
        <f t="shared" si="13"/>
        <v>13</v>
      </c>
      <c r="H80" s="47">
        <f t="shared" si="14"/>
        <v>0.33212996389891697</v>
      </c>
      <c r="I80" s="2">
        <f t="shared" si="15"/>
        <v>26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462</v>
      </c>
      <c r="E81" s="2">
        <v>115</v>
      </c>
      <c r="F81" s="45">
        <f t="shared" si="12"/>
        <v>577</v>
      </c>
      <c r="G81" s="62">
        <f t="shared" si="13"/>
        <v>33</v>
      </c>
      <c r="H81" s="47">
        <f t="shared" si="14"/>
        <v>0.19930675909878684</v>
      </c>
      <c r="I81" s="2">
        <f t="shared" si="15"/>
        <v>70</v>
      </c>
    </row>
    <row r="82" spans="1:9" x14ac:dyDescent="0.15">
      <c r="A82" s="1" t="s">
        <v>165</v>
      </c>
      <c r="B82" s="8" t="s">
        <v>39</v>
      </c>
      <c r="C82" s="1" t="s">
        <v>166</v>
      </c>
      <c r="D82" s="2">
        <v>444</v>
      </c>
      <c r="E82" s="2">
        <v>154</v>
      </c>
      <c r="F82" s="45">
        <f t="shared" si="12"/>
        <v>598</v>
      </c>
      <c r="G82" s="62">
        <f t="shared" si="13"/>
        <v>31</v>
      </c>
      <c r="H82" s="47">
        <f t="shared" si="14"/>
        <v>0.25752508361204013</v>
      </c>
      <c r="I82" s="2">
        <f t="shared" si="15"/>
        <v>47</v>
      </c>
    </row>
    <row r="83" spans="1:9" x14ac:dyDescent="0.15">
      <c r="A83" s="1" t="s">
        <v>167</v>
      </c>
      <c r="B83" s="8" t="s">
        <v>313</v>
      </c>
      <c r="C83" s="1" t="s">
        <v>168</v>
      </c>
      <c r="D83" s="2">
        <v>68</v>
      </c>
      <c r="E83" s="2">
        <v>106</v>
      </c>
      <c r="F83" s="45">
        <f t="shared" si="12"/>
        <v>174</v>
      </c>
      <c r="G83" s="62">
        <f t="shared" si="13"/>
        <v>66</v>
      </c>
      <c r="H83" s="47">
        <f t="shared" si="14"/>
        <v>0.60919540229885061</v>
      </c>
      <c r="I83" s="2">
        <f t="shared" si="15"/>
        <v>14</v>
      </c>
    </row>
    <row r="84" spans="1:9" x14ac:dyDescent="0.15">
      <c r="A84" s="1" t="s">
        <v>169</v>
      </c>
      <c r="B84" s="8" t="s">
        <v>39</v>
      </c>
      <c r="C84" s="1" t="s">
        <v>170</v>
      </c>
      <c r="D84" s="2">
        <v>190</v>
      </c>
      <c r="E84" s="2">
        <v>109</v>
      </c>
      <c r="F84" s="45">
        <f t="shared" si="12"/>
        <v>299</v>
      </c>
      <c r="G84" s="62">
        <f t="shared" si="13"/>
        <v>53</v>
      </c>
      <c r="H84" s="47">
        <f t="shared" si="14"/>
        <v>0.36454849498327757</v>
      </c>
      <c r="I84" s="2">
        <f t="shared" si="15"/>
        <v>22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308</v>
      </c>
      <c r="E85" s="2">
        <v>129</v>
      </c>
      <c r="F85" s="45">
        <f t="shared" si="12"/>
        <v>437</v>
      </c>
      <c r="G85" s="62">
        <f t="shared" si="13"/>
        <v>41</v>
      </c>
      <c r="H85" s="47">
        <f t="shared" si="14"/>
        <v>0.29519450800915331</v>
      </c>
      <c r="I85" s="2">
        <f t="shared" si="15"/>
        <v>34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133</v>
      </c>
      <c r="E86" s="52">
        <v>59</v>
      </c>
      <c r="F86" s="53">
        <f t="shared" si="12"/>
        <v>192</v>
      </c>
      <c r="G86" s="63">
        <f t="shared" si="13"/>
        <v>65</v>
      </c>
      <c r="H86" s="55">
        <f t="shared" si="14"/>
        <v>0.30729166666666669</v>
      </c>
      <c r="I86" s="52">
        <f t="shared" si="15"/>
        <v>30</v>
      </c>
    </row>
    <row r="87" spans="1:9" x14ac:dyDescent="0.15">
      <c r="A87" s="1" t="s">
        <v>175</v>
      </c>
      <c r="B87" s="8" t="s">
        <v>310</v>
      </c>
      <c r="C87" s="1" t="s">
        <v>176</v>
      </c>
      <c r="D87" s="2">
        <v>651</v>
      </c>
      <c r="E87" s="2">
        <v>89</v>
      </c>
      <c r="F87" s="45">
        <f t="shared" si="12"/>
        <v>740</v>
      </c>
      <c r="G87" s="62">
        <f t="shared" si="13"/>
        <v>23</v>
      </c>
      <c r="H87" s="47">
        <f t="shared" si="14"/>
        <v>0.12027027027027028</v>
      </c>
      <c r="I87" s="2">
        <f t="shared" si="15"/>
        <v>78</v>
      </c>
    </row>
    <row r="88" spans="1:9" x14ac:dyDescent="0.15">
      <c r="A88" s="77" t="s">
        <v>177</v>
      </c>
      <c r="B88" s="77" t="s">
        <v>313</v>
      </c>
      <c r="C88" s="77" t="s">
        <v>178</v>
      </c>
      <c r="D88" s="48"/>
      <c r="E88" s="48"/>
      <c r="F88" s="49"/>
      <c r="G88" s="100"/>
      <c r="H88" s="51"/>
      <c r="I88" s="48"/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2230</v>
      </c>
      <c r="E89" s="2">
        <v>723</v>
      </c>
      <c r="F89" s="45">
        <f t="shared" si="12"/>
        <v>2953</v>
      </c>
      <c r="G89" s="62">
        <f t="shared" si="13"/>
        <v>7</v>
      </c>
      <c r="H89" s="47">
        <f t="shared" si="14"/>
        <v>0.24483576024381984</v>
      </c>
      <c r="I89" s="2">
        <f t="shared" si="15"/>
        <v>51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255</v>
      </c>
      <c r="E90" s="2">
        <v>75</v>
      </c>
      <c r="F90" s="45">
        <f t="shared" si="12"/>
        <v>330</v>
      </c>
      <c r="G90" s="62">
        <f t="shared" si="13"/>
        <v>49</v>
      </c>
      <c r="H90" s="47">
        <f t="shared" si="14"/>
        <v>0.22727272727272727</v>
      </c>
      <c r="I90" s="2">
        <f t="shared" si="15"/>
        <v>58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355</v>
      </c>
      <c r="E91" s="2">
        <v>125</v>
      </c>
      <c r="F91" s="45">
        <f t="shared" si="12"/>
        <v>480</v>
      </c>
      <c r="G91" s="62">
        <f t="shared" si="13"/>
        <v>36</v>
      </c>
      <c r="H91" s="47">
        <f t="shared" si="14"/>
        <v>0.26041666666666669</v>
      </c>
      <c r="I91" s="2">
        <f t="shared" si="15"/>
        <v>44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552</v>
      </c>
      <c r="E92" s="2">
        <v>182</v>
      </c>
      <c r="F92" s="45">
        <f t="shared" si="12"/>
        <v>734</v>
      </c>
      <c r="G92" s="62">
        <f t="shared" si="13"/>
        <v>25</v>
      </c>
      <c r="H92" s="47">
        <f t="shared" si="14"/>
        <v>0.24795640326975477</v>
      </c>
      <c r="I92" s="2">
        <f t="shared" si="15"/>
        <v>50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191</v>
      </c>
      <c r="E93" s="2">
        <v>50</v>
      </c>
      <c r="F93" s="45">
        <f t="shared" si="12"/>
        <v>241</v>
      </c>
      <c r="G93" s="62">
        <f t="shared" si="13"/>
        <v>63</v>
      </c>
      <c r="H93" s="47">
        <f t="shared" si="14"/>
        <v>0.2074688796680498</v>
      </c>
      <c r="I93" s="2">
        <f t="shared" si="15"/>
        <v>69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260</v>
      </c>
      <c r="E94" s="2">
        <v>60</v>
      </c>
      <c r="F94" s="45">
        <f t="shared" si="12"/>
        <v>320</v>
      </c>
      <c r="G94" s="62">
        <f t="shared" si="13"/>
        <v>50</v>
      </c>
      <c r="H94" s="47">
        <f t="shared" si="14"/>
        <v>0.1875</v>
      </c>
      <c r="I94" s="2">
        <f t="shared" si="15"/>
        <v>72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433</v>
      </c>
      <c r="E95" s="2">
        <v>158</v>
      </c>
      <c r="F95" s="45">
        <f t="shared" si="12"/>
        <v>591</v>
      </c>
      <c r="G95" s="62">
        <f t="shared" si="13"/>
        <v>32</v>
      </c>
      <c r="H95" s="47">
        <f t="shared" si="14"/>
        <v>0.2673434856175973</v>
      </c>
      <c r="I95" s="2">
        <f t="shared" si="15"/>
        <v>42</v>
      </c>
    </row>
    <row r="96" spans="1:9" x14ac:dyDescent="0.15">
      <c r="A96" s="1" t="s">
        <v>193</v>
      </c>
      <c r="B96" s="8" t="s">
        <v>310</v>
      </c>
      <c r="C96" s="1" t="s">
        <v>194</v>
      </c>
      <c r="D96" s="2">
        <v>16</v>
      </c>
      <c r="E96" s="2">
        <v>5</v>
      </c>
      <c r="F96" s="45">
        <f t="shared" si="12"/>
        <v>21</v>
      </c>
      <c r="G96" s="62">
        <f t="shared" si="13"/>
        <v>79</v>
      </c>
      <c r="H96" s="47">
        <f t="shared" si="14"/>
        <v>0.23809523809523808</v>
      </c>
      <c r="I96" s="2">
        <f t="shared" si="15"/>
        <v>53</v>
      </c>
    </row>
    <row r="97" spans="1:9" x14ac:dyDescent="0.15">
      <c r="A97" s="1" t="s">
        <v>195</v>
      </c>
      <c r="B97" s="8" t="s">
        <v>39</v>
      </c>
      <c r="C97" s="1" t="s">
        <v>196</v>
      </c>
      <c r="D97" s="2">
        <v>184</v>
      </c>
      <c r="E97" s="2">
        <v>73</v>
      </c>
      <c r="F97" s="45">
        <f t="shared" si="12"/>
        <v>257</v>
      </c>
      <c r="G97" s="62">
        <f t="shared" si="13"/>
        <v>62</v>
      </c>
      <c r="H97" s="47">
        <f t="shared" si="14"/>
        <v>0.28404669260700388</v>
      </c>
      <c r="I97" s="2">
        <f t="shared" si="15"/>
        <v>39</v>
      </c>
    </row>
    <row r="98" spans="1:9" ht="14.25" thickBot="1" x14ac:dyDescent="0.2">
      <c r="A98" s="26"/>
      <c r="B98" s="90"/>
      <c r="C98" s="26"/>
    </row>
    <row r="99" spans="1:9" ht="14.25" thickBot="1" x14ac:dyDescent="0.2">
      <c r="C99" s="275" t="s">
        <v>517</v>
      </c>
      <c r="D99" s="276">
        <f>SUM(D12:D97)</f>
        <v>45993</v>
      </c>
      <c r="E99" s="276">
        <f t="shared" ref="E99:F99" si="16">SUM(E12:E97)</f>
        <v>19491</v>
      </c>
      <c r="F99" s="277">
        <f t="shared" si="16"/>
        <v>65484</v>
      </c>
    </row>
  </sheetData>
  <autoFilter ref="A11:I11" xr:uid="{DD957B44-3971-429A-814A-88305F2363FE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1706206C-5B2B-4359-B008-7CF114C502A8}"/>
  </hyperlinks>
  <pageMargins left="0.51181102362204722" right="0.51181102362204722" top="0.74803149606299213" bottom="0.74803149606299213" header="0.31496062992125984" footer="0.31496062992125984"/>
  <pageSetup paperSize="9" scale="85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9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447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/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27</v>
      </c>
      <c r="E6" s="57">
        <f>INDEX(E12:E97,MATCH(C6,C12:C97,0),0)</f>
        <v>11</v>
      </c>
      <c r="F6" s="57">
        <f>SUM(D6:E6)</f>
        <v>38</v>
      </c>
      <c r="G6" s="58">
        <f>_xlfn.RANK.EQ(F6,$F$12:$F$97,0)</f>
        <v>55</v>
      </c>
      <c r="H6" s="59">
        <f>E6/F6</f>
        <v>0.28947368421052633</v>
      </c>
      <c r="I6" s="60">
        <f>_xlfn.RANK.EQ(H6,$H$12:$H$97,0)</f>
        <v>45</v>
      </c>
    </row>
    <row r="7" spans="1:13" x14ac:dyDescent="0.15">
      <c r="C7" s="28" t="s">
        <v>20</v>
      </c>
      <c r="D7" s="94">
        <f>ROUND(SUMIF($B$12:$B$97,"G",D12:D97)/(COUNTIFS(B12:B97,"G",D12:D97,"&lt;&gt;")),1)</f>
        <v>50</v>
      </c>
      <c r="E7" s="95">
        <f>ROUND(SUMIF($B$12:$B$97,"G",E12:E97)/(COUNTIFS(B12:B97,"G",D12:D97,"&lt;&gt;")),1)</f>
        <v>22.3</v>
      </c>
      <c r="F7" s="95">
        <f>ROUND(SUM(D7:E7),1)</f>
        <v>72.3</v>
      </c>
      <c r="G7" s="30"/>
      <c r="H7" s="31">
        <f>E7/F7</f>
        <v>0.30843706777316737</v>
      </c>
      <c r="I7" s="32"/>
    </row>
    <row r="8" spans="1:13" ht="14.25" thickBot="1" x14ac:dyDescent="0.2">
      <c r="C8" s="33" t="s">
        <v>21</v>
      </c>
      <c r="D8" s="97">
        <f>ROUND(AVERAGE(D12:D97),1)</f>
        <v>108.7</v>
      </c>
      <c r="E8" s="98">
        <f>ROUND(AVERAGE(E12:E97),1)</f>
        <v>52.2</v>
      </c>
      <c r="F8" s="98">
        <f>ROUND(SUM(D8:E8),1)</f>
        <v>160.9</v>
      </c>
      <c r="G8" s="36"/>
      <c r="H8" s="37">
        <f>E8/F8</f>
        <v>0.32442510876320696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2019年度（基準日：５月１日）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6" t="s">
        <v>22</v>
      </c>
      <c r="B11" s="88" t="s">
        <v>23</v>
      </c>
      <c r="C11" s="16" t="s">
        <v>15</v>
      </c>
      <c r="D11" s="40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395</v>
      </c>
      <c r="E12" s="2">
        <v>153</v>
      </c>
      <c r="F12" s="45">
        <f>SUM(D12:E12)</f>
        <v>548</v>
      </c>
      <c r="G12" s="46">
        <f>_xlfn.RANK.EQ(F12,$F$12:$F$97,0)</f>
        <v>8</v>
      </c>
      <c r="H12" s="47">
        <f>E12/F12</f>
        <v>0.27919708029197082</v>
      </c>
      <c r="I12" s="2">
        <f>_xlfn.RANK.EQ(H12,$H$12:$H$97,0)</f>
        <v>50</v>
      </c>
    </row>
    <row r="13" spans="1:13" x14ac:dyDescent="0.15">
      <c r="A13" s="77" t="s">
        <v>26</v>
      </c>
      <c r="B13" s="77" t="s">
        <v>313</v>
      </c>
      <c r="C13" s="77" t="s">
        <v>27</v>
      </c>
      <c r="D13" s="48"/>
      <c r="E13" s="48"/>
      <c r="F13" s="49"/>
      <c r="G13" s="50"/>
      <c r="H13" s="51"/>
      <c r="I13" s="48"/>
    </row>
    <row r="14" spans="1:13" x14ac:dyDescent="0.15">
      <c r="A14" s="1" t="s">
        <v>28</v>
      </c>
      <c r="B14" s="8" t="s">
        <v>310</v>
      </c>
      <c r="C14" s="1" t="s">
        <v>29</v>
      </c>
      <c r="D14" s="2">
        <v>15</v>
      </c>
      <c r="E14" s="2">
        <v>3</v>
      </c>
      <c r="F14" s="45">
        <f t="shared" ref="F14:F21" si="0">SUM(D14:E14)</f>
        <v>18</v>
      </c>
      <c r="G14" s="46">
        <f t="shared" ref="G14:G21" si="1">_xlfn.RANK.EQ(F14,$F$12:$F$97,0)</f>
        <v>65</v>
      </c>
      <c r="H14" s="47">
        <f t="shared" ref="H14:H21" si="2">E14/F14</f>
        <v>0.16666666666666666</v>
      </c>
      <c r="I14" s="2">
        <f t="shared" ref="I14:I21" si="3">_xlfn.RANK.EQ(H14,$H$12:$H$97,0)</f>
        <v>71</v>
      </c>
    </row>
    <row r="15" spans="1:13" x14ac:dyDescent="0.15">
      <c r="A15" s="1" t="s">
        <v>30</v>
      </c>
      <c r="B15" s="8" t="s">
        <v>311</v>
      </c>
      <c r="C15" s="1" t="s">
        <v>31</v>
      </c>
      <c r="D15" s="2">
        <v>1</v>
      </c>
      <c r="E15" s="2">
        <v>0</v>
      </c>
      <c r="F15" s="45">
        <f t="shared" si="0"/>
        <v>1</v>
      </c>
      <c r="G15" s="46">
        <f t="shared" si="1"/>
        <v>77</v>
      </c>
      <c r="H15" s="47">
        <f t="shared" si="2"/>
        <v>0</v>
      </c>
      <c r="I15" s="2">
        <f t="shared" si="3"/>
        <v>77</v>
      </c>
    </row>
    <row r="16" spans="1:13" x14ac:dyDescent="0.15">
      <c r="A16" s="1" t="s">
        <v>32</v>
      </c>
      <c r="B16" s="8" t="s">
        <v>310</v>
      </c>
      <c r="C16" s="1" t="s">
        <v>33</v>
      </c>
      <c r="D16" s="2">
        <v>10</v>
      </c>
      <c r="E16" s="2">
        <v>5</v>
      </c>
      <c r="F16" s="45">
        <f t="shared" si="0"/>
        <v>15</v>
      </c>
      <c r="G16" s="46">
        <f t="shared" si="1"/>
        <v>69</v>
      </c>
      <c r="H16" s="47">
        <f t="shared" si="2"/>
        <v>0.33333333333333331</v>
      </c>
      <c r="I16" s="2">
        <f t="shared" si="3"/>
        <v>22</v>
      </c>
    </row>
    <row r="17" spans="1:9" x14ac:dyDescent="0.15">
      <c r="A17" s="1" t="s">
        <v>34</v>
      </c>
      <c r="B17" s="8" t="s">
        <v>310</v>
      </c>
      <c r="C17" s="1" t="s">
        <v>35</v>
      </c>
      <c r="D17" s="2">
        <v>7</v>
      </c>
      <c r="E17" s="2">
        <v>2</v>
      </c>
      <c r="F17" s="45">
        <f t="shared" si="0"/>
        <v>9</v>
      </c>
      <c r="G17" s="46">
        <f t="shared" si="1"/>
        <v>70</v>
      </c>
      <c r="H17" s="47">
        <f t="shared" si="2"/>
        <v>0.22222222222222221</v>
      </c>
      <c r="I17" s="2">
        <f t="shared" si="3"/>
        <v>62</v>
      </c>
    </row>
    <row r="18" spans="1:9" x14ac:dyDescent="0.15">
      <c r="A18" s="1" t="s">
        <v>36</v>
      </c>
      <c r="B18" s="8" t="s">
        <v>312</v>
      </c>
      <c r="C18" s="1" t="s">
        <v>37</v>
      </c>
      <c r="D18" s="2">
        <v>6</v>
      </c>
      <c r="E18" s="2">
        <v>1</v>
      </c>
      <c r="F18" s="45">
        <f t="shared" si="0"/>
        <v>7</v>
      </c>
      <c r="G18" s="46">
        <f t="shared" si="1"/>
        <v>73</v>
      </c>
      <c r="H18" s="47">
        <f t="shared" si="2"/>
        <v>0.14285714285714285</v>
      </c>
      <c r="I18" s="2">
        <f t="shared" si="3"/>
        <v>74</v>
      </c>
    </row>
    <row r="19" spans="1:9" x14ac:dyDescent="0.15">
      <c r="A19" s="1" t="s">
        <v>38</v>
      </c>
      <c r="B19" s="8" t="s">
        <v>39</v>
      </c>
      <c r="C19" s="1" t="s">
        <v>40</v>
      </c>
      <c r="D19" s="2">
        <v>50</v>
      </c>
      <c r="E19" s="2">
        <v>27</v>
      </c>
      <c r="F19" s="45">
        <f t="shared" si="0"/>
        <v>77</v>
      </c>
      <c r="G19" s="46">
        <f t="shared" si="1"/>
        <v>30</v>
      </c>
      <c r="H19" s="47">
        <f t="shared" si="2"/>
        <v>0.35064935064935066</v>
      </c>
      <c r="I19" s="2">
        <f t="shared" si="3"/>
        <v>17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23</v>
      </c>
      <c r="E20" s="2">
        <v>9</v>
      </c>
      <c r="F20" s="45">
        <f t="shared" si="0"/>
        <v>32</v>
      </c>
      <c r="G20" s="46">
        <f t="shared" si="1"/>
        <v>59</v>
      </c>
      <c r="H20" s="47">
        <f t="shared" si="2"/>
        <v>0.28125</v>
      </c>
      <c r="I20" s="2">
        <f t="shared" si="3"/>
        <v>49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381</v>
      </c>
      <c r="E21" s="2">
        <v>180</v>
      </c>
      <c r="F21" s="45">
        <f t="shared" si="0"/>
        <v>561</v>
      </c>
      <c r="G21" s="46">
        <f t="shared" si="1"/>
        <v>7</v>
      </c>
      <c r="H21" s="47">
        <f t="shared" si="2"/>
        <v>0.32085561497326204</v>
      </c>
      <c r="I21" s="2">
        <f t="shared" si="3"/>
        <v>28</v>
      </c>
    </row>
    <row r="22" spans="1:9" x14ac:dyDescent="0.15">
      <c r="A22" s="77" t="s">
        <v>45</v>
      </c>
      <c r="B22" s="77" t="s">
        <v>313</v>
      </c>
      <c r="C22" s="77" t="s">
        <v>46</v>
      </c>
      <c r="D22" s="48"/>
      <c r="E22" s="48"/>
      <c r="F22" s="49"/>
      <c r="G22" s="50"/>
      <c r="H22" s="51"/>
      <c r="I22" s="48"/>
    </row>
    <row r="23" spans="1:9" x14ac:dyDescent="0.15">
      <c r="A23" s="1" t="s">
        <v>47</v>
      </c>
      <c r="B23" s="8" t="s">
        <v>39</v>
      </c>
      <c r="C23" s="1" t="s">
        <v>48</v>
      </c>
      <c r="D23" s="2">
        <v>36</v>
      </c>
      <c r="E23" s="2">
        <v>17</v>
      </c>
      <c r="F23" s="45">
        <f>SUM(D23:E23)</f>
        <v>53</v>
      </c>
      <c r="G23" s="46">
        <f>_xlfn.RANK.EQ(F23,$F$12:$F$97,0)</f>
        <v>46</v>
      </c>
      <c r="H23" s="47">
        <f>E23/F23</f>
        <v>0.32075471698113206</v>
      </c>
      <c r="I23" s="2">
        <f>_xlfn.RANK.EQ(H23,$H$12:$H$97,0)</f>
        <v>29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54</v>
      </c>
      <c r="E24" s="2">
        <v>16</v>
      </c>
      <c r="F24" s="45">
        <f>SUM(D24:E24)</f>
        <v>70</v>
      </c>
      <c r="G24" s="46">
        <f>_xlfn.RANK.EQ(F24,$F$12:$F$97,0)</f>
        <v>36</v>
      </c>
      <c r="H24" s="47">
        <f>E24/F24</f>
        <v>0.22857142857142856</v>
      </c>
      <c r="I24" s="2">
        <f>_xlfn.RANK.EQ(H24,$H$12:$H$97,0)</f>
        <v>61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3</v>
      </c>
      <c r="E25" s="2">
        <v>1</v>
      </c>
      <c r="F25" s="45">
        <f>SUM(D25:E25)</f>
        <v>4</v>
      </c>
      <c r="G25" s="46">
        <f>_xlfn.RANK.EQ(F25,$F$12:$F$97,0)</f>
        <v>75</v>
      </c>
      <c r="H25" s="47">
        <f>E25/F25</f>
        <v>0.25</v>
      </c>
      <c r="I25" s="2">
        <f>_xlfn.RANK.EQ(H25,$H$12:$H$97,0)</f>
        <v>57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13</v>
      </c>
      <c r="E26" s="2">
        <v>3</v>
      </c>
      <c r="F26" s="45">
        <f>SUM(D26:E26)</f>
        <v>16</v>
      </c>
      <c r="G26" s="46">
        <f>_xlfn.RANK.EQ(F26,$F$12:$F$97,0)</f>
        <v>68</v>
      </c>
      <c r="H26" s="47">
        <f>E26/F26</f>
        <v>0.1875</v>
      </c>
      <c r="I26" s="2">
        <f>_xlfn.RANK.EQ(H26,$H$12:$H$97,0)</f>
        <v>66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513</v>
      </c>
      <c r="E27" s="2">
        <v>281</v>
      </c>
      <c r="F27" s="45">
        <f>SUM(D27:E27)</f>
        <v>794</v>
      </c>
      <c r="G27" s="46">
        <f>_xlfn.RANK.EQ(F27,$F$12:$F$97,0)</f>
        <v>4</v>
      </c>
      <c r="H27" s="47">
        <f>E27/F27</f>
        <v>0.353904282115869</v>
      </c>
      <c r="I27" s="2">
        <f>_xlfn.RANK.EQ(H27,$H$12:$H$97,0)</f>
        <v>15</v>
      </c>
    </row>
    <row r="28" spans="1:9" x14ac:dyDescent="0.15">
      <c r="A28" s="77" t="s">
        <v>57</v>
      </c>
      <c r="B28" s="77" t="s">
        <v>311</v>
      </c>
      <c r="C28" s="77" t="s">
        <v>58</v>
      </c>
      <c r="D28" s="48"/>
      <c r="E28" s="48"/>
      <c r="F28" s="49"/>
      <c r="G28" s="50"/>
      <c r="H28" s="51"/>
      <c r="I28" s="48"/>
    </row>
    <row r="29" spans="1:9" x14ac:dyDescent="0.15">
      <c r="A29" s="1" t="s">
        <v>59</v>
      </c>
      <c r="B29" s="8" t="s">
        <v>315</v>
      </c>
      <c r="C29" s="1" t="s">
        <v>60</v>
      </c>
      <c r="D29" s="2">
        <v>13</v>
      </c>
      <c r="E29" s="2">
        <v>5</v>
      </c>
      <c r="F29" s="45">
        <f t="shared" ref="F29:F48" si="4">SUM(D29:E29)</f>
        <v>18</v>
      </c>
      <c r="G29" s="46">
        <f t="shared" ref="G29:G48" si="5">_xlfn.RANK.EQ(F29,$F$12:$F$97,0)</f>
        <v>65</v>
      </c>
      <c r="H29" s="47">
        <f t="shared" ref="H29:H48" si="6">E29/F29</f>
        <v>0.27777777777777779</v>
      </c>
      <c r="I29" s="2">
        <f t="shared" ref="I29:I48" si="7">_xlfn.RANK.EQ(H29,$H$12:$H$97,0)</f>
        <v>51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59</v>
      </c>
      <c r="E30" s="2">
        <v>26</v>
      </c>
      <c r="F30" s="45">
        <f t="shared" si="4"/>
        <v>85</v>
      </c>
      <c r="G30" s="46">
        <f t="shared" si="5"/>
        <v>29</v>
      </c>
      <c r="H30" s="47">
        <f t="shared" si="6"/>
        <v>0.30588235294117649</v>
      </c>
      <c r="I30" s="2">
        <f t="shared" si="7"/>
        <v>36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49</v>
      </c>
      <c r="E31" s="2">
        <v>21</v>
      </c>
      <c r="F31" s="45">
        <f t="shared" si="4"/>
        <v>70</v>
      </c>
      <c r="G31" s="46">
        <f t="shared" si="5"/>
        <v>36</v>
      </c>
      <c r="H31" s="47">
        <f t="shared" si="6"/>
        <v>0.3</v>
      </c>
      <c r="I31" s="2">
        <f t="shared" si="7"/>
        <v>38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184</v>
      </c>
      <c r="E32" s="2">
        <v>85</v>
      </c>
      <c r="F32" s="45">
        <f t="shared" si="4"/>
        <v>269</v>
      </c>
      <c r="G32" s="46">
        <f t="shared" si="5"/>
        <v>13</v>
      </c>
      <c r="H32" s="47">
        <f t="shared" si="6"/>
        <v>0.31598513011152418</v>
      </c>
      <c r="I32" s="2">
        <f t="shared" si="7"/>
        <v>30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1202</v>
      </c>
      <c r="E33" s="2">
        <v>541</v>
      </c>
      <c r="F33" s="45">
        <f t="shared" si="4"/>
        <v>1743</v>
      </c>
      <c r="G33" s="46">
        <f t="shared" si="5"/>
        <v>1</v>
      </c>
      <c r="H33" s="47">
        <f t="shared" si="6"/>
        <v>0.31038439472174412</v>
      </c>
      <c r="I33" s="2">
        <f t="shared" si="7"/>
        <v>34</v>
      </c>
    </row>
    <row r="34" spans="1:9" x14ac:dyDescent="0.15">
      <c r="A34" s="1" t="s">
        <v>69</v>
      </c>
      <c r="B34" s="8" t="s">
        <v>312</v>
      </c>
      <c r="C34" s="1" t="s">
        <v>70</v>
      </c>
      <c r="D34" s="2">
        <v>180</v>
      </c>
      <c r="E34" s="2">
        <v>152</v>
      </c>
      <c r="F34" s="45">
        <f t="shared" si="4"/>
        <v>332</v>
      </c>
      <c r="G34" s="46">
        <f t="shared" si="5"/>
        <v>11</v>
      </c>
      <c r="H34" s="47">
        <f t="shared" si="6"/>
        <v>0.45783132530120479</v>
      </c>
      <c r="I34" s="2">
        <f t="shared" si="7"/>
        <v>7</v>
      </c>
    </row>
    <row r="35" spans="1:9" x14ac:dyDescent="0.15">
      <c r="A35" s="1" t="s">
        <v>71</v>
      </c>
      <c r="B35" s="8" t="s">
        <v>311</v>
      </c>
      <c r="C35" s="1" t="s">
        <v>72</v>
      </c>
      <c r="D35" s="2">
        <v>27</v>
      </c>
      <c r="E35" s="2">
        <v>50</v>
      </c>
      <c r="F35" s="45">
        <f t="shared" si="4"/>
        <v>77</v>
      </c>
      <c r="G35" s="46">
        <f t="shared" si="5"/>
        <v>30</v>
      </c>
      <c r="H35" s="47">
        <f t="shared" si="6"/>
        <v>0.64935064935064934</v>
      </c>
      <c r="I35" s="2">
        <f t="shared" si="7"/>
        <v>3</v>
      </c>
    </row>
    <row r="36" spans="1:9" x14ac:dyDescent="0.15">
      <c r="A36" s="1" t="s">
        <v>73</v>
      </c>
      <c r="B36" s="8" t="s">
        <v>311</v>
      </c>
      <c r="C36" s="1" t="s">
        <v>74</v>
      </c>
      <c r="D36" s="2">
        <v>64</v>
      </c>
      <c r="E36" s="2">
        <v>83</v>
      </c>
      <c r="F36" s="45">
        <f t="shared" si="4"/>
        <v>147</v>
      </c>
      <c r="G36" s="46">
        <f t="shared" si="5"/>
        <v>18</v>
      </c>
      <c r="H36" s="47">
        <f t="shared" si="6"/>
        <v>0.56462585034013602</v>
      </c>
      <c r="I36" s="2">
        <f t="shared" si="7"/>
        <v>5</v>
      </c>
    </row>
    <row r="37" spans="1:9" x14ac:dyDescent="0.15">
      <c r="A37" s="1" t="s">
        <v>75</v>
      </c>
      <c r="B37" s="8" t="s">
        <v>310</v>
      </c>
      <c r="C37" s="1" t="s">
        <v>76</v>
      </c>
      <c r="D37" s="2">
        <v>233</v>
      </c>
      <c r="E37" s="2">
        <v>48</v>
      </c>
      <c r="F37" s="45">
        <f t="shared" si="4"/>
        <v>281</v>
      </c>
      <c r="G37" s="46">
        <f t="shared" si="5"/>
        <v>12</v>
      </c>
      <c r="H37" s="47">
        <f t="shared" si="6"/>
        <v>0.1708185053380783</v>
      </c>
      <c r="I37" s="2">
        <f t="shared" si="7"/>
        <v>70</v>
      </c>
    </row>
    <row r="38" spans="1:9" x14ac:dyDescent="0.15">
      <c r="A38" s="1" t="s">
        <v>77</v>
      </c>
      <c r="B38" s="8" t="s">
        <v>315</v>
      </c>
      <c r="C38" s="1" t="s">
        <v>78</v>
      </c>
      <c r="D38" s="2">
        <v>0</v>
      </c>
      <c r="E38" s="2">
        <v>92</v>
      </c>
      <c r="F38" s="45">
        <f t="shared" si="4"/>
        <v>92</v>
      </c>
      <c r="G38" s="46">
        <f t="shared" si="5"/>
        <v>27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79</v>
      </c>
      <c r="B39" s="8" t="s">
        <v>313</v>
      </c>
      <c r="C39" s="1" t="s">
        <v>80</v>
      </c>
      <c r="D39" s="2">
        <v>27</v>
      </c>
      <c r="E39" s="2">
        <v>36</v>
      </c>
      <c r="F39" s="45">
        <f t="shared" si="4"/>
        <v>63</v>
      </c>
      <c r="G39" s="46">
        <f t="shared" si="5"/>
        <v>40</v>
      </c>
      <c r="H39" s="47">
        <f t="shared" si="6"/>
        <v>0.5714285714285714</v>
      </c>
      <c r="I39" s="2">
        <f t="shared" si="7"/>
        <v>4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108</v>
      </c>
      <c r="E40" s="2">
        <v>46</v>
      </c>
      <c r="F40" s="45">
        <f t="shared" si="4"/>
        <v>154</v>
      </c>
      <c r="G40" s="46">
        <f t="shared" si="5"/>
        <v>17</v>
      </c>
      <c r="H40" s="47">
        <f t="shared" si="6"/>
        <v>0.29870129870129869</v>
      </c>
      <c r="I40" s="2">
        <f t="shared" si="7"/>
        <v>42</v>
      </c>
    </row>
    <row r="41" spans="1:9" x14ac:dyDescent="0.15">
      <c r="A41" s="1" t="s">
        <v>83</v>
      </c>
      <c r="B41" s="8" t="s">
        <v>310</v>
      </c>
      <c r="C41" s="1" t="s">
        <v>84</v>
      </c>
      <c r="D41" s="2">
        <v>46</v>
      </c>
      <c r="E41" s="2">
        <v>8</v>
      </c>
      <c r="F41" s="45">
        <f t="shared" si="4"/>
        <v>54</v>
      </c>
      <c r="G41" s="46">
        <f t="shared" si="5"/>
        <v>45</v>
      </c>
      <c r="H41" s="47">
        <f t="shared" si="6"/>
        <v>0.14814814814814814</v>
      </c>
      <c r="I41" s="2">
        <f t="shared" si="7"/>
        <v>73</v>
      </c>
    </row>
    <row r="42" spans="1:9" x14ac:dyDescent="0.15">
      <c r="A42" s="1" t="s">
        <v>85</v>
      </c>
      <c r="B42" s="8" t="s">
        <v>311</v>
      </c>
      <c r="C42" s="1" t="s">
        <v>86</v>
      </c>
      <c r="D42" s="2">
        <v>98</v>
      </c>
      <c r="E42" s="2">
        <v>71</v>
      </c>
      <c r="F42" s="45">
        <f t="shared" si="4"/>
        <v>169</v>
      </c>
      <c r="G42" s="46">
        <f t="shared" si="5"/>
        <v>15</v>
      </c>
      <c r="H42" s="47">
        <f t="shared" si="6"/>
        <v>0.42011834319526625</v>
      </c>
      <c r="I42" s="2">
        <f t="shared" si="7"/>
        <v>10</v>
      </c>
    </row>
    <row r="43" spans="1:9" x14ac:dyDescent="0.15">
      <c r="A43" s="1" t="s">
        <v>87</v>
      </c>
      <c r="B43" s="8" t="s">
        <v>314</v>
      </c>
      <c r="C43" s="1" t="s">
        <v>88</v>
      </c>
      <c r="D43" s="2">
        <v>2</v>
      </c>
      <c r="E43" s="2">
        <v>1</v>
      </c>
      <c r="F43" s="45">
        <f t="shared" si="4"/>
        <v>3</v>
      </c>
      <c r="G43" s="46">
        <f t="shared" si="5"/>
        <v>76</v>
      </c>
      <c r="H43" s="47">
        <f t="shared" si="6"/>
        <v>0.33333333333333331</v>
      </c>
      <c r="I43" s="2">
        <f t="shared" si="7"/>
        <v>22</v>
      </c>
    </row>
    <row r="44" spans="1:9" x14ac:dyDescent="0.15">
      <c r="A44" s="1" t="s">
        <v>89</v>
      </c>
      <c r="B44" s="89" t="s">
        <v>310</v>
      </c>
      <c r="C44" s="1" t="s">
        <v>90</v>
      </c>
      <c r="D44" s="2">
        <v>12</v>
      </c>
      <c r="E44" s="2">
        <v>11</v>
      </c>
      <c r="F44" s="45">
        <f t="shared" si="4"/>
        <v>23</v>
      </c>
      <c r="G44" s="46">
        <f t="shared" si="5"/>
        <v>62</v>
      </c>
      <c r="H44" s="47">
        <f t="shared" si="6"/>
        <v>0.47826086956521741</v>
      </c>
      <c r="I44" s="2">
        <f t="shared" si="7"/>
        <v>6</v>
      </c>
    </row>
    <row r="45" spans="1:9" x14ac:dyDescent="0.15">
      <c r="A45" s="1" t="s">
        <v>91</v>
      </c>
      <c r="B45" s="8" t="s">
        <v>315</v>
      </c>
      <c r="C45" s="1" t="s">
        <v>92</v>
      </c>
      <c r="D45" s="2">
        <v>66</v>
      </c>
      <c r="E45" s="2">
        <v>21</v>
      </c>
      <c r="F45" s="45">
        <f t="shared" si="4"/>
        <v>87</v>
      </c>
      <c r="G45" s="46">
        <f t="shared" si="5"/>
        <v>28</v>
      </c>
      <c r="H45" s="47">
        <f t="shared" si="6"/>
        <v>0.2413793103448276</v>
      </c>
      <c r="I45" s="2">
        <f t="shared" si="7"/>
        <v>59</v>
      </c>
    </row>
    <row r="46" spans="1:9" x14ac:dyDescent="0.15">
      <c r="A46" s="1" t="s">
        <v>93</v>
      </c>
      <c r="B46" s="8" t="s">
        <v>314</v>
      </c>
      <c r="C46" s="1" t="s">
        <v>94</v>
      </c>
      <c r="D46" s="2">
        <v>88</v>
      </c>
      <c r="E46" s="2">
        <v>47</v>
      </c>
      <c r="F46" s="45">
        <f t="shared" si="4"/>
        <v>135</v>
      </c>
      <c r="G46" s="46">
        <f t="shared" si="5"/>
        <v>19</v>
      </c>
      <c r="H46" s="47">
        <f t="shared" si="6"/>
        <v>0.34814814814814815</v>
      </c>
      <c r="I46" s="2">
        <f t="shared" si="7"/>
        <v>19</v>
      </c>
    </row>
    <row r="47" spans="1:9" x14ac:dyDescent="0.15">
      <c r="A47" s="1" t="s">
        <v>95</v>
      </c>
      <c r="B47" s="8" t="s">
        <v>309</v>
      </c>
      <c r="C47" s="1" t="s">
        <v>96</v>
      </c>
      <c r="D47" s="2">
        <v>92</v>
      </c>
      <c r="E47" s="2">
        <v>42</v>
      </c>
      <c r="F47" s="45">
        <f t="shared" si="4"/>
        <v>134</v>
      </c>
      <c r="G47" s="46">
        <f t="shared" si="5"/>
        <v>20</v>
      </c>
      <c r="H47" s="47">
        <f t="shared" si="6"/>
        <v>0.31343283582089554</v>
      </c>
      <c r="I47" s="2">
        <f t="shared" si="7"/>
        <v>32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33</v>
      </c>
      <c r="E48" s="2">
        <v>8</v>
      </c>
      <c r="F48" s="45">
        <f t="shared" si="4"/>
        <v>41</v>
      </c>
      <c r="G48" s="46">
        <f t="shared" si="5"/>
        <v>52</v>
      </c>
      <c r="H48" s="47">
        <f t="shared" si="6"/>
        <v>0.1951219512195122</v>
      </c>
      <c r="I48" s="2">
        <f t="shared" si="7"/>
        <v>65</v>
      </c>
    </row>
    <row r="49" spans="1:9" x14ac:dyDescent="0.15">
      <c r="A49" s="77" t="s">
        <v>99</v>
      </c>
      <c r="B49" s="77" t="s">
        <v>313</v>
      </c>
      <c r="C49" s="77" t="s">
        <v>100</v>
      </c>
      <c r="D49" s="48"/>
      <c r="E49" s="48"/>
      <c r="F49" s="49"/>
      <c r="G49" s="50"/>
      <c r="H49" s="51"/>
      <c r="I49" s="48"/>
    </row>
    <row r="50" spans="1:9" x14ac:dyDescent="0.15">
      <c r="A50" s="1" t="s">
        <v>101</v>
      </c>
      <c r="B50" s="8" t="s">
        <v>39</v>
      </c>
      <c r="C50" s="1" t="s">
        <v>102</v>
      </c>
      <c r="D50" s="2">
        <v>45</v>
      </c>
      <c r="E50" s="2">
        <v>15</v>
      </c>
      <c r="F50" s="45">
        <f t="shared" ref="F50:F66" si="8">SUM(D50:E50)</f>
        <v>60</v>
      </c>
      <c r="G50" s="46">
        <f t="shared" ref="G50:G66" si="9">_xlfn.RANK.EQ(F50,$F$12:$F$97,0)</f>
        <v>41</v>
      </c>
      <c r="H50" s="47">
        <f t="shared" ref="H50:H66" si="10">E50/F50</f>
        <v>0.25</v>
      </c>
      <c r="I50" s="2">
        <f t="shared" ref="I50:I66" si="11">_xlfn.RANK.EQ(H50,$H$12:$H$97,0)</f>
        <v>57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115</v>
      </c>
      <c r="E51" s="2">
        <v>41</v>
      </c>
      <c r="F51" s="45">
        <f t="shared" si="8"/>
        <v>156</v>
      </c>
      <c r="G51" s="46">
        <f t="shared" si="9"/>
        <v>16</v>
      </c>
      <c r="H51" s="47">
        <f t="shared" si="10"/>
        <v>0.26282051282051283</v>
      </c>
      <c r="I51" s="2">
        <f t="shared" si="11"/>
        <v>56</v>
      </c>
    </row>
    <row r="52" spans="1:9" x14ac:dyDescent="0.15">
      <c r="A52" s="1" t="s">
        <v>105</v>
      </c>
      <c r="B52" s="8" t="s">
        <v>314</v>
      </c>
      <c r="C52" s="1" t="s">
        <v>106</v>
      </c>
      <c r="D52" s="2">
        <v>50</v>
      </c>
      <c r="E52" s="2">
        <v>22</v>
      </c>
      <c r="F52" s="45">
        <f t="shared" si="8"/>
        <v>72</v>
      </c>
      <c r="G52" s="46">
        <f t="shared" si="9"/>
        <v>32</v>
      </c>
      <c r="H52" s="47">
        <f t="shared" si="10"/>
        <v>0.30555555555555558</v>
      </c>
      <c r="I52" s="2">
        <f t="shared" si="11"/>
        <v>37</v>
      </c>
    </row>
    <row r="53" spans="1:9" x14ac:dyDescent="0.15">
      <c r="A53" s="1" t="s">
        <v>107</v>
      </c>
      <c r="B53" s="8" t="s">
        <v>39</v>
      </c>
      <c r="C53" s="1" t="s">
        <v>108</v>
      </c>
      <c r="D53" s="2">
        <v>22</v>
      </c>
      <c r="E53" s="2">
        <v>8</v>
      </c>
      <c r="F53" s="45">
        <f t="shared" si="8"/>
        <v>30</v>
      </c>
      <c r="G53" s="46">
        <f t="shared" si="9"/>
        <v>60</v>
      </c>
      <c r="H53" s="47">
        <f t="shared" si="10"/>
        <v>0.26666666666666666</v>
      </c>
      <c r="I53" s="2">
        <f t="shared" si="11"/>
        <v>52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49</v>
      </c>
      <c r="E54" s="2">
        <v>22</v>
      </c>
      <c r="F54" s="45">
        <f t="shared" si="8"/>
        <v>71</v>
      </c>
      <c r="G54" s="46">
        <f t="shared" si="9"/>
        <v>34</v>
      </c>
      <c r="H54" s="47">
        <f t="shared" si="10"/>
        <v>0.30985915492957744</v>
      </c>
      <c r="I54" s="2">
        <f t="shared" si="11"/>
        <v>35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77</v>
      </c>
      <c r="E55" s="2">
        <v>35</v>
      </c>
      <c r="F55" s="45">
        <f t="shared" si="8"/>
        <v>112</v>
      </c>
      <c r="G55" s="46">
        <f t="shared" si="9"/>
        <v>22</v>
      </c>
      <c r="H55" s="47">
        <f t="shared" si="10"/>
        <v>0.3125</v>
      </c>
      <c r="I55" s="2">
        <f t="shared" si="11"/>
        <v>33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61</v>
      </c>
      <c r="E56" s="2">
        <v>32</v>
      </c>
      <c r="F56" s="45">
        <f t="shared" si="8"/>
        <v>93</v>
      </c>
      <c r="G56" s="46">
        <f t="shared" si="9"/>
        <v>26</v>
      </c>
      <c r="H56" s="47">
        <f t="shared" si="10"/>
        <v>0.34408602150537637</v>
      </c>
      <c r="I56" s="2">
        <f t="shared" si="11"/>
        <v>21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25</v>
      </c>
      <c r="E57" s="2">
        <v>9</v>
      </c>
      <c r="F57" s="45">
        <f t="shared" si="8"/>
        <v>34</v>
      </c>
      <c r="G57" s="46">
        <f t="shared" si="9"/>
        <v>56</v>
      </c>
      <c r="H57" s="47">
        <f t="shared" si="10"/>
        <v>0.26470588235294118</v>
      </c>
      <c r="I57" s="2">
        <f t="shared" si="11"/>
        <v>54</v>
      </c>
    </row>
    <row r="58" spans="1:9" x14ac:dyDescent="0.15">
      <c r="A58" s="1" t="s">
        <v>117</v>
      </c>
      <c r="B58" s="8" t="s">
        <v>312</v>
      </c>
      <c r="C58" s="1" t="s">
        <v>118</v>
      </c>
      <c r="D58" s="2">
        <v>26</v>
      </c>
      <c r="E58" s="2">
        <v>13</v>
      </c>
      <c r="F58" s="45">
        <f t="shared" si="8"/>
        <v>39</v>
      </c>
      <c r="G58" s="46">
        <f t="shared" si="9"/>
        <v>54</v>
      </c>
      <c r="H58" s="47">
        <f t="shared" si="10"/>
        <v>0.33333333333333331</v>
      </c>
      <c r="I58" s="2">
        <f t="shared" si="11"/>
        <v>22</v>
      </c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410</v>
      </c>
      <c r="E59" s="2">
        <v>175</v>
      </c>
      <c r="F59" s="45">
        <f t="shared" si="8"/>
        <v>585</v>
      </c>
      <c r="G59" s="46">
        <f t="shared" si="9"/>
        <v>6</v>
      </c>
      <c r="H59" s="47">
        <f t="shared" si="10"/>
        <v>0.29914529914529914</v>
      </c>
      <c r="I59" s="2">
        <f t="shared" si="11"/>
        <v>40</v>
      </c>
    </row>
    <row r="60" spans="1:9" x14ac:dyDescent="0.15">
      <c r="A60" s="1" t="s">
        <v>121</v>
      </c>
      <c r="B60" s="8" t="s">
        <v>310</v>
      </c>
      <c r="C60" s="1" t="s">
        <v>122</v>
      </c>
      <c r="D60" s="2">
        <v>52</v>
      </c>
      <c r="E60" s="2">
        <v>8</v>
      </c>
      <c r="F60" s="45">
        <f t="shared" si="8"/>
        <v>60</v>
      </c>
      <c r="G60" s="46">
        <f t="shared" si="9"/>
        <v>41</v>
      </c>
      <c r="H60" s="47">
        <f t="shared" si="10"/>
        <v>0.13333333333333333</v>
      </c>
      <c r="I60" s="2">
        <f t="shared" si="11"/>
        <v>75</v>
      </c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5</v>
      </c>
      <c r="E61" s="2">
        <v>4</v>
      </c>
      <c r="F61" s="45">
        <f t="shared" si="8"/>
        <v>9</v>
      </c>
      <c r="G61" s="46">
        <f t="shared" si="9"/>
        <v>70</v>
      </c>
      <c r="H61" s="47">
        <f t="shared" si="10"/>
        <v>0.44444444444444442</v>
      </c>
      <c r="I61" s="2">
        <f t="shared" si="11"/>
        <v>8</v>
      </c>
    </row>
    <row r="62" spans="1:9" x14ac:dyDescent="0.15">
      <c r="A62" s="1" t="s">
        <v>125</v>
      </c>
      <c r="B62" s="8" t="s">
        <v>310</v>
      </c>
      <c r="C62" s="1" t="s">
        <v>126</v>
      </c>
      <c r="D62" s="2">
        <v>16</v>
      </c>
      <c r="E62" s="2">
        <v>3</v>
      </c>
      <c r="F62" s="45">
        <f t="shared" si="8"/>
        <v>19</v>
      </c>
      <c r="G62" s="46">
        <f t="shared" si="9"/>
        <v>64</v>
      </c>
      <c r="H62" s="47">
        <f t="shared" si="10"/>
        <v>0.15789473684210525</v>
      </c>
      <c r="I62" s="2">
        <f t="shared" si="11"/>
        <v>72</v>
      </c>
    </row>
    <row r="63" spans="1:9" x14ac:dyDescent="0.15">
      <c r="A63" s="1" t="s">
        <v>127</v>
      </c>
      <c r="B63" s="8" t="s">
        <v>39</v>
      </c>
      <c r="C63" s="1" t="s">
        <v>128</v>
      </c>
      <c r="D63" s="2">
        <v>39</v>
      </c>
      <c r="E63" s="2">
        <v>16</v>
      </c>
      <c r="F63" s="45">
        <f t="shared" si="8"/>
        <v>55</v>
      </c>
      <c r="G63" s="46">
        <f t="shared" si="9"/>
        <v>44</v>
      </c>
      <c r="H63" s="47">
        <f t="shared" si="10"/>
        <v>0.29090909090909089</v>
      </c>
      <c r="I63" s="2">
        <f t="shared" si="11"/>
        <v>44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4</v>
      </c>
      <c r="E64" s="2">
        <v>1</v>
      </c>
      <c r="F64" s="45">
        <f t="shared" si="8"/>
        <v>5</v>
      </c>
      <c r="G64" s="46">
        <f t="shared" si="9"/>
        <v>74</v>
      </c>
      <c r="H64" s="47">
        <f t="shared" si="10"/>
        <v>0.2</v>
      </c>
      <c r="I64" s="2">
        <f t="shared" si="11"/>
        <v>64</v>
      </c>
    </row>
    <row r="65" spans="1:9" x14ac:dyDescent="0.15">
      <c r="A65" s="1" t="s">
        <v>131</v>
      </c>
      <c r="B65" s="8" t="s">
        <v>312</v>
      </c>
      <c r="C65" s="1" t="s">
        <v>132</v>
      </c>
      <c r="D65" s="2">
        <v>28</v>
      </c>
      <c r="E65" s="2">
        <v>12</v>
      </c>
      <c r="F65" s="45">
        <f t="shared" si="8"/>
        <v>40</v>
      </c>
      <c r="G65" s="46">
        <f t="shared" si="9"/>
        <v>53</v>
      </c>
      <c r="H65" s="47">
        <f t="shared" si="10"/>
        <v>0.3</v>
      </c>
      <c r="I65" s="2">
        <f t="shared" si="11"/>
        <v>38</v>
      </c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760</v>
      </c>
      <c r="E66" s="2">
        <v>313</v>
      </c>
      <c r="F66" s="45">
        <f t="shared" si="8"/>
        <v>1073</v>
      </c>
      <c r="G66" s="46">
        <f t="shared" si="9"/>
        <v>2</v>
      </c>
      <c r="H66" s="47">
        <f t="shared" si="10"/>
        <v>0.29170549860205031</v>
      </c>
      <c r="I66" s="2">
        <f t="shared" si="11"/>
        <v>43</v>
      </c>
    </row>
    <row r="67" spans="1:9" x14ac:dyDescent="0.15">
      <c r="A67" s="77" t="s">
        <v>135</v>
      </c>
      <c r="B67" s="77" t="s">
        <v>313</v>
      </c>
      <c r="C67" s="77" t="s">
        <v>136</v>
      </c>
      <c r="D67" s="48"/>
      <c r="E67" s="48"/>
      <c r="F67" s="49"/>
      <c r="G67" s="50"/>
      <c r="H67" s="51"/>
      <c r="I67" s="48"/>
    </row>
    <row r="68" spans="1:9" x14ac:dyDescent="0.15">
      <c r="A68" s="1" t="s">
        <v>137</v>
      </c>
      <c r="B68" s="8" t="s">
        <v>310</v>
      </c>
      <c r="C68" s="1" t="s">
        <v>138</v>
      </c>
      <c r="D68" s="2">
        <v>20</v>
      </c>
      <c r="E68" s="2">
        <v>14</v>
      </c>
      <c r="F68" s="45">
        <f>SUM(D68:E68)</f>
        <v>34</v>
      </c>
      <c r="G68" s="46">
        <f>_xlfn.RANK.EQ(F68,$F$12:$F$97,0)</f>
        <v>56</v>
      </c>
      <c r="H68" s="47">
        <f>E68/F68</f>
        <v>0.41176470588235292</v>
      </c>
      <c r="I68" s="2">
        <f>_xlfn.RANK.EQ(H68,$H$12:$H$97,0)</f>
        <v>11</v>
      </c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615</v>
      </c>
      <c r="E69" s="2">
        <v>337</v>
      </c>
      <c r="F69" s="45">
        <f>SUM(D69:E69)</f>
        <v>952</v>
      </c>
      <c r="G69" s="46">
        <f>_xlfn.RANK.EQ(F69,$F$12:$F$97,0)</f>
        <v>3</v>
      </c>
      <c r="H69" s="47">
        <f>E69/F69</f>
        <v>0.35399159663865548</v>
      </c>
      <c r="I69" s="2">
        <f>_xlfn.RANK.EQ(H69,$H$12:$H$97,0)</f>
        <v>14</v>
      </c>
    </row>
    <row r="70" spans="1:9" x14ac:dyDescent="0.15">
      <c r="A70" s="77" t="s">
        <v>141</v>
      </c>
      <c r="B70" s="77" t="s">
        <v>313</v>
      </c>
      <c r="C70" s="77" t="s">
        <v>142</v>
      </c>
      <c r="D70" s="48"/>
      <c r="E70" s="48"/>
      <c r="F70" s="49"/>
      <c r="G70" s="50"/>
      <c r="H70" s="51"/>
      <c r="I70" s="48"/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260</v>
      </c>
      <c r="E71" s="2">
        <v>125</v>
      </c>
      <c r="F71" s="45">
        <f>SUM(D71:E71)</f>
        <v>385</v>
      </c>
      <c r="G71" s="46">
        <f>_xlfn.RANK.EQ(F71,$F$12:$F$97,0)</f>
        <v>9</v>
      </c>
      <c r="H71" s="47">
        <f>E71/F71</f>
        <v>0.32467532467532467</v>
      </c>
      <c r="I71" s="2">
        <f>_xlfn.RANK.EQ(H71,$H$12:$H$97,0)</f>
        <v>25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30</v>
      </c>
      <c r="E72" s="2">
        <v>22</v>
      </c>
      <c r="F72" s="45">
        <f>SUM(D72:E72)</f>
        <v>52</v>
      </c>
      <c r="G72" s="46">
        <f>_xlfn.RANK.EQ(F72,$F$12:$F$97,0)</f>
        <v>47</v>
      </c>
      <c r="H72" s="47">
        <f>E72/F72</f>
        <v>0.42307692307692307</v>
      </c>
      <c r="I72" s="2">
        <f>_xlfn.RANK.EQ(H72,$H$12:$H$97,0)</f>
        <v>9</v>
      </c>
    </row>
    <row r="73" spans="1:9" x14ac:dyDescent="0.15">
      <c r="A73" s="77" t="s">
        <v>147</v>
      </c>
      <c r="B73" s="77" t="s">
        <v>313</v>
      </c>
      <c r="C73" s="77" t="s">
        <v>148</v>
      </c>
      <c r="D73" s="48"/>
      <c r="E73" s="48"/>
      <c r="F73" s="49"/>
      <c r="G73" s="50"/>
      <c r="H73" s="51"/>
      <c r="I73" s="48"/>
    </row>
    <row r="74" spans="1:9" x14ac:dyDescent="0.15">
      <c r="A74" s="1" t="s">
        <v>149</v>
      </c>
      <c r="B74" s="8" t="s">
        <v>315</v>
      </c>
      <c r="C74" s="1" t="s">
        <v>150</v>
      </c>
      <c r="D74" s="2">
        <v>0</v>
      </c>
      <c r="E74" s="2">
        <v>30</v>
      </c>
      <c r="F74" s="45">
        <f t="shared" ref="F74:F82" si="12">SUM(D74:E74)</f>
        <v>30</v>
      </c>
      <c r="G74" s="46">
        <f t="shared" ref="G74:G82" si="13">_xlfn.RANK.EQ(F74,$F$12:$F$97,0)</f>
        <v>60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151</v>
      </c>
      <c r="B75" s="8" t="s">
        <v>314</v>
      </c>
      <c r="C75" s="1" t="s">
        <v>152</v>
      </c>
      <c r="D75" s="2">
        <v>55</v>
      </c>
      <c r="E75" s="2">
        <v>15</v>
      </c>
      <c r="F75" s="45">
        <f t="shared" si="12"/>
        <v>70</v>
      </c>
      <c r="G75" s="46">
        <f t="shared" si="13"/>
        <v>36</v>
      </c>
      <c r="H75" s="47">
        <f t="shared" si="14"/>
        <v>0.21428571428571427</v>
      </c>
      <c r="I75" s="2">
        <f t="shared" si="15"/>
        <v>63</v>
      </c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13</v>
      </c>
      <c r="E76" s="2">
        <v>4</v>
      </c>
      <c r="F76" s="45">
        <f t="shared" si="12"/>
        <v>17</v>
      </c>
      <c r="G76" s="46">
        <f t="shared" si="13"/>
        <v>67</v>
      </c>
      <c r="H76" s="47">
        <f t="shared" si="14"/>
        <v>0.23529411764705882</v>
      </c>
      <c r="I76" s="2">
        <f t="shared" si="15"/>
        <v>60</v>
      </c>
    </row>
    <row r="77" spans="1:9" x14ac:dyDescent="0.15">
      <c r="A77" s="1" t="s">
        <v>155</v>
      </c>
      <c r="B77" s="8" t="s">
        <v>39</v>
      </c>
      <c r="C77" s="1" t="s">
        <v>156</v>
      </c>
      <c r="D77" s="2">
        <v>42</v>
      </c>
      <c r="E77" s="2">
        <v>15</v>
      </c>
      <c r="F77" s="45">
        <f t="shared" si="12"/>
        <v>57</v>
      </c>
      <c r="G77" s="46">
        <f t="shared" si="13"/>
        <v>43</v>
      </c>
      <c r="H77" s="47">
        <f t="shared" si="14"/>
        <v>0.26315789473684209</v>
      </c>
      <c r="I77" s="2">
        <f t="shared" si="15"/>
        <v>55</v>
      </c>
    </row>
    <row r="78" spans="1:9" x14ac:dyDescent="0.15">
      <c r="A78" s="1" t="s">
        <v>157</v>
      </c>
      <c r="B78" s="8" t="s">
        <v>39</v>
      </c>
      <c r="C78" s="1" t="s">
        <v>158</v>
      </c>
      <c r="D78" s="2">
        <v>26</v>
      </c>
      <c r="E78" s="2">
        <v>17</v>
      </c>
      <c r="F78" s="45">
        <f t="shared" si="12"/>
        <v>43</v>
      </c>
      <c r="G78" s="46">
        <f t="shared" si="13"/>
        <v>51</v>
      </c>
      <c r="H78" s="47">
        <f t="shared" si="14"/>
        <v>0.39534883720930231</v>
      </c>
      <c r="I78" s="2">
        <f t="shared" si="15"/>
        <v>13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136</v>
      </c>
      <c r="E79" s="2">
        <v>58</v>
      </c>
      <c r="F79" s="45">
        <f t="shared" si="12"/>
        <v>194</v>
      </c>
      <c r="G79" s="46">
        <f t="shared" si="13"/>
        <v>14</v>
      </c>
      <c r="H79" s="47">
        <f t="shared" si="14"/>
        <v>0.29896907216494845</v>
      </c>
      <c r="I79" s="2">
        <f t="shared" si="15"/>
        <v>41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233</v>
      </c>
      <c r="E80" s="2">
        <v>107</v>
      </c>
      <c r="F80" s="45">
        <f t="shared" si="12"/>
        <v>340</v>
      </c>
      <c r="G80" s="46">
        <f t="shared" si="13"/>
        <v>10</v>
      </c>
      <c r="H80" s="47">
        <f t="shared" si="14"/>
        <v>0.31470588235294117</v>
      </c>
      <c r="I80" s="2">
        <f t="shared" si="15"/>
        <v>31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48</v>
      </c>
      <c r="E81" s="2">
        <v>23</v>
      </c>
      <c r="F81" s="45">
        <f t="shared" si="12"/>
        <v>71</v>
      </c>
      <c r="G81" s="46">
        <f t="shared" si="13"/>
        <v>34</v>
      </c>
      <c r="H81" s="47">
        <f t="shared" si="14"/>
        <v>0.323943661971831</v>
      </c>
      <c r="I81" s="2">
        <f t="shared" si="15"/>
        <v>26</v>
      </c>
    </row>
    <row r="82" spans="1:9" x14ac:dyDescent="0.15">
      <c r="A82" s="1" t="s">
        <v>165</v>
      </c>
      <c r="B82" s="8" t="s">
        <v>39</v>
      </c>
      <c r="C82" s="1" t="s">
        <v>166</v>
      </c>
      <c r="D82" s="2">
        <v>70</v>
      </c>
      <c r="E82" s="2">
        <v>38</v>
      </c>
      <c r="F82" s="45">
        <f t="shared" si="12"/>
        <v>108</v>
      </c>
      <c r="G82" s="46">
        <f t="shared" si="13"/>
        <v>24</v>
      </c>
      <c r="H82" s="47">
        <f t="shared" si="14"/>
        <v>0.35185185185185186</v>
      </c>
      <c r="I82" s="2">
        <f t="shared" si="15"/>
        <v>16</v>
      </c>
    </row>
    <row r="83" spans="1:9" x14ac:dyDescent="0.15">
      <c r="A83" s="77" t="s">
        <v>167</v>
      </c>
      <c r="B83" s="77" t="s">
        <v>313</v>
      </c>
      <c r="C83" s="77" t="s">
        <v>168</v>
      </c>
      <c r="D83" s="48"/>
      <c r="E83" s="48"/>
      <c r="F83" s="49"/>
      <c r="G83" s="50"/>
      <c r="H83" s="51"/>
      <c r="I83" s="48"/>
    </row>
    <row r="84" spans="1:9" x14ac:dyDescent="0.15">
      <c r="A84" s="1" t="s">
        <v>169</v>
      </c>
      <c r="B84" s="8" t="s">
        <v>39</v>
      </c>
      <c r="C84" s="1" t="s">
        <v>170</v>
      </c>
      <c r="D84" s="2">
        <v>37</v>
      </c>
      <c r="E84" s="2">
        <v>15</v>
      </c>
      <c r="F84" s="45">
        <f>SUM(D84:E84)</f>
        <v>52</v>
      </c>
      <c r="G84" s="46">
        <f>_xlfn.RANK.EQ(F84,$F$12:$F$97,0)</f>
        <v>47</v>
      </c>
      <c r="H84" s="47">
        <f>E84/F84</f>
        <v>0.28846153846153844</v>
      </c>
      <c r="I84" s="2">
        <f>_xlfn.RANK.EQ(H84,$H$12:$H$97,0)</f>
        <v>46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47</v>
      </c>
      <c r="E85" s="2">
        <v>19</v>
      </c>
      <c r="F85" s="45">
        <f>SUM(D85:E85)</f>
        <v>66</v>
      </c>
      <c r="G85" s="46">
        <f>_xlfn.RANK.EQ(F85,$F$12:$F$97,0)</f>
        <v>39</v>
      </c>
      <c r="H85" s="47">
        <f>E85/F85</f>
        <v>0.2878787878787879</v>
      </c>
      <c r="I85" s="2">
        <f>_xlfn.RANK.EQ(H85,$H$12:$H$97,0)</f>
        <v>47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27</v>
      </c>
      <c r="E86" s="52">
        <v>11</v>
      </c>
      <c r="F86" s="53">
        <f>SUM(D86:E86)</f>
        <v>38</v>
      </c>
      <c r="G86" s="54">
        <f>_xlfn.RANK.EQ(F86,$F$12:$F$97,0)</f>
        <v>55</v>
      </c>
      <c r="H86" s="55">
        <f>E86/F86</f>
        <v>0.28947368421052633</v>
      </c>
      <c r="I86" s="52">
        <f>_xlfn.RANK.EQ(H86,$H$12:$H$97,0)</f>
        <v>45</v>
      </c>
    </row>
    <row r="87" spans="1:9" x14ac:dyDescent="0.15">
      <c r="A87" s="1" t="s">
        <v>175</v>
      </c>
      <c r="B87" s="8" t="s">
        <v>310</v>
      </c>
      <c r="C87" s="1" t="s">
        <v>176</v>
      </c>
      <c r="D87" s="2">
        <v>43</v>
      </c>
      <c r="E87" s="2">
        <v>9</v>
      </c>
      <c r="F87" s="45">
        <f>SUM(D87:E87)</f>
        <v>52</v>
      </c>
      <c r="G87" s="46">
        <f>_xlfn.RANK.EQ(F87,$F$12:$F$97,0)</f>
        <v>47</v>
      </c>
      <c r="H87" s="47">
        <f>E87/F87</f>
        <v>0.17307692307692307</v>
      </c>
      <c r="I87" s="2">
        <f>_xlfn.RANK.EQ(H87,$H$12:$H$97,0)</f>
        <v>69</v>
      </c>
    </row>
    <row r="88" spans="1:9" x14ac:dyDescent="0.15">
      <c r="A88" s="77" t="s">
        <v>177</v>
      </c>
      <c r="B88" s="77" t="s">
        <v>313</v>
      </c>
      <c r="C88" s="77" t="s">
        <v>178</v>
      </c>
      <c r="D88" s="48"/>
      <c r="E88" s="48"/>
      <c r="F88" s="49"/>
      <c r="G88" s="50"/>
      <c r="H88" s="51"/>
      <c r="I88" s="48"/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444</v>
      </c>
      <c r="E89" s="2">
        <v>177</v>
      </c>
      <c r="F89" s="45">
        <f t="shared" ref="F89:F97" si="16">SUM(D89:E89)</f>
        <v>621</v>
      </c>
      <c r="G89" s="46">
        <f t="shared" ref="G89:G97" si="17">_xlfn.RANK.EQ(F89,$F$12:$F$97,0)</f>
        <v>5</v>
      </c>
      <c r="H89" s="47">
        <f t="shared" ref="H89:H97" si="18">E89/F89</f>
        <v>0.28502415458937197</v>
      </c>
      <c r="I89" s="2">
        <f t="shared" ref="I89:I97" si="19">_xlfn.RANK.EQ(H89,$H$12:$H$97,0)</f>
        <v>48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23</v>
      </c>
      <c r="E90" s="2">
        <v>11</v>
      </c>
      <c r="F90" s="45">
        <f t="shared" si="16"/>
        <v>34</v>
      </c>
      <c r="G90" s="46">
        <f t="shared" si="17"/>
        <v>56</v>
      </c>
      <c r="H90" s="47">
        <f t="shared" si="18"/>
        <v>0.3235294117647059</v>
      </c>
      <c r="I90" s="2">
        <f t="shared" si="19"/>
        <v>27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73</v>
      </c>
      <c r="E91" s="2">
        <v>39</v>
      </c>
      <c r="F91" s="45">
        <f t="shared" si="16"/>
        <v>112</v>
      </c>
      <c r="G91" s="46">
        <f t="shared" si="17"/>
        <v>22</v>
      </c>
      <c r="H91" s="47">
        <f t="shared" si="18"/>
        <v>0.3482142857142857</v>
      </c>
      <c r="I91" s="2">
        <f t="shared" si="19"/>
        <v>18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77</v>
      </c>
      <c r="E92" s="2">
        <v>52</v>
      </c>
      <c r="F92" s="45">
        <f t="shared" si="16"/>
        <v>129</v>
      </c>
      <c r="G92" s="46">
        <f t="shared" si="17"/>
        <v>21</v>
      </c>
      <c r="H92" s="47">
        <f t="shared" si="18"/>
        <v>0.40310077519379844</v>
      </c>
      <c r="I92" s="2">
        <f t="shared" si="19"/>
        <v>12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19</v>
      </c>
      <c r="E93" s="2">
        <v>4</v>
      </c>
      <c r="F93" s="45">
        <f t="shared" si="16"/>
        <v>23</v>
      </c>
      <c r="G93" s="46">
        <f t="shared" si="17"/>
        <v>62</v>
      </c>
      <c r="H93" s="47">
        <f t="shared" si="18"/>
        <v>0.17391304347826086</v>
      </c>
      <c r="I93" s="2">
        <f t="shared" si="19"/>
        <v>68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37</v>
      </c>
      <c r="E94" s="2">
        <v>8</v>
      </c>
      <c r="F94" s="45">
        <f t="shared" si="16"/>
        <v>45</v>
      </c>
      <c r="G94" s="46">
        <f t="shared" si="17"/>
        <v>50</v>
      </c>
      <c r="H94" s="47">
        <f t="shared" si="18"/>
        <v>0.17777777777777778</v>
      </c>
      <c r="I94" s="2">
        <f t="shared" si="19"/>
        <v>67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69</v>
      </c>
      <c r="E95" s="2">
        <v>25</v>
      </c>
      <c r="F95" s="45">
        <f t="shared" si="16"/>
        <v>94</v>
      </c>
      <c r="G95" s="46">
        <f t="shared" si="17"/>
        <v>25</v>
      </c>
      <c r="H95" s="47">
        <f t="shared" si="18"/>
        <v>0.26595744680851063</v>
      </c>
      <c r="I95" s="2">
        <f t="shared" si="19"/>
        <v>53</v>
      </c>
    </row>
    <row r="96" spans="1:9" x14ac:dyDescent="0.15">
      <c r="A96" s="1" t="s">
        <v>193</v>
      </c>
      <c r="B96" s="8" t="s">
        <v>310</v>
      </c>
      <c r="C96" s="1" t="s">
        <v>194</v>
      </c>
      <c r="D96" s="2">
        <v>8</v>
      </c>
      <c r="E96" s="2">
        <v>1</v>
      </c>
      <c r="F96" s="45">
        <f t="shared" si="16"/>
        <v>9</v>
      </c>
      <c r="G96" s="46">
        <f t="shared" si="17"/>
        <v>70</v>
      </c>
      <c r="H96" s="47">
        <f t="shared" si="18"/>
        <v>0.1111111111111111</v>
      </c>
      <c r="I96" s="2">
        <f t="shared" si="19"/>
        <v>76</v>
      </c>
    </row>
    <row r="97" spans="1:9" x14ac:dyDescent="0.15">
      <c r="A97" s="1" t="s">
        <v>195</v>
      </c>
      <c r="B97" s="8" t="s">
        <v>39</v>
      </c>
      <c r="C97" s="1" t="s">
        <v>196</v>
      </c>
      <c r="D97" s="2">
        <v>47</v>
      </c>
      <c r="E97" s="2">
        <v>25</v>
      </c>
      <c r="F97" s="45">
        <f t="shared" si="16"/>
        <v>72</v>
      </c>
      <c r="G97" s="46">
        <f t="shared" si="17"/>
        <v>32</v>
      </c>
      <c r="H97" s="47">
        <f t="shared" si="18"/>
        <v>0.34722222222222221</v>
      </c>
      <c r="I97" s="2">
        <f t="shared" si="19"/>
        <v>20</v>
      </c>
    </row>
    <row r="98" spans="1:9" ht="14.25" thickBot="1" x14ac:dyDescent="0.2">
      <c r="B98" s="90"/>
    </row>
    <row r="99" spans="1:9" ht="14.25" thickBot="1" x14ac:dyDescent="0.2">
      <c r="C99" s="275" t="s">
        <v>517</v>
      </c>
      <c r="D99" s="276">
        <f>SUM(D12:D97)</f>
        <v>8373</v>
      </c>
      <c r="E99" s="276">
        <f t="shared" ref="E99:F99" si="20">SUM(E12:E97)</f>
        <v>4022</v>
      </c>
      <c r="F99" s="277">
        <f t="shared" si="20"/>
        <v>12395</v>
      </c>
    </row>
  </sheetData>
  <autoFilter ref="A11:I97" xr:uid="{00000000-0009-0000-0000-00001E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E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9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447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/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16</v>
      </c>
      <c r="E6" s="57">
        <f>INDEX(E12:E97,MATCH(C6,C12:C97,0),0)</f>
        <v>8</v>
      </c>
      <c r="F6" s="57">
        <f>SUM(D6:E6)</f>
        <v>24</v>
      </c>
      <c r="G6" s="58">
        <f>_xlfn.RANK.EQ(F6,$F$12:$F$97,0)</f>
        <v>59</v>
      </c>
      <c r="H6" s="59">
        <f>E6/F6</f>
        <v>0.33333333333333331</v>
      </c>
      <c r="I6" s="60">
        <f>_xlfn.RANK.EQ(H6,$H$12:$H$97,0)</f>
        <v>27</v>
      </c>
    </row>
    <row r="7" spans="1:13" x14ac:dyDescent="0.15">
      <c r="C7" s="28" t="s">
        <v>20</v>
      </c>
      <c r="D7" s="94">
        <f>ROUND(SUMIF($B$12:$B$97,"G",D12:D97)/(COUNTIFS(B12:B97,"G",D12:D97,"&lt;&gt;")),1)</f>
        <v>47.9</v>
      </c>
      <c r="E7" s="95">
        <f>ROUND(SUMIF($B$12:$B$97,"G",E12:E97)/(COUNTIFS(B12:B97,"G",D12:D97,"&lt;&gt;")),1)</f>
        <v>20.399999999999999</v>
      </c>
      <c r="F7" s="95">
        <f>ROUND(SUM(D7:E7),1)</f>
        <v>68.3</v>
      </c>
      <c r="G7" s="30"/>
      <c r="H7" s="31">
        <f>E7/F7</f>
        <v>0.29868228404099562</v>
      </c>
      <c r="I7" s="32"/>
    </row>
    <row r="8" spans="1:13" ht="14.25" thickBot="1" x14ac:dyDescent="0.2">
      <c r="C8" s="33" t="s">
        <v>21</v>
      </c>
      <c r="D8" s="97">
        <f>ROUND(AVERAGE(D12:D97),1)</f>
        <v>107</v>
      </c>
      <c r="E8" s="98">
        <f>ROUND(AVERAGE(E12:E97),1)</f>
        <v>49.6</v>
      </c>
      <c r="F8" s="98">
        <f>ROUND(SUM(D8:E8),1)</f>
        <v>156.6</v>
      </c>
      <c r="G8" s="36"/>
      <c r="H8" s="37">
        <f>E8/F8</f>
        <v>0.31673052362707538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2020年度（基準日：５月１日）</v>
      </c>
      <c r="E10" s="361"/>
      <c r="F10" s="361"/>
      <c r="G10" s="361"/>
      <c r="H10" s="361"/>
      <c r="I10" s="362"/>
      <c r="K10" s="261"/>
    </row>
    <row r="11" spans="1:13" ht="27" x14ac:dyDescent="0.15">
      <c r="A11" s="16" t="s">
        <v>22</v>
      </c>
      <c r="B11" s="88" t="s">
        <v>23</v>
      </c>
      <c r="C11" s="16" t="s">
        <v>15</v>
      </c>
      <c r="D11" s="40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368</v>
      </c>
      <c r="E12" s="2">
        <v>183</v>
      </c>
      <c r="F12" s="45">
        <f>SUM(D12:E12)</f>
        <v>551</v>
      </c>
      <c r="G12" s="46">
        <f>_xlfn.RANK.EQ(F12,$F$12:$F$97,0)</f>
        <v>8</v>
      </c>
      <c r="H12" s="47">
        <f>E12/F12</f>
        <v>0.33212341197822143</v>
      </c>
      <c r="I12" s="2">
        <f>_xlfn.RANK.EQ(H12,$H$12:$H$97,0)</f>
        <v>29</v>
      </c>
    </row>
    <row r="13" spans="1:13" x14ac:dyDescent="0.15">
      <c r="A13" s="77" t="s">
        <v>26</v>
      </c>
      <c r="B13" s="77" t="s">
        <v>313</v>
      </c>
      <c r="C13" s="77" t="s">
        <v>27</v>
      </c>
      <c r="D13" s="48"/>
      <c r="E13" s="48"/>
      <c r="F13" s="49"/>
      <c r="G13" s="50"/>
      <c r="H13" s="51"/>
      <c r="I13" s="48"/>
    </row>
    <row r="14" spans="1:13" x14ac:dyDescent="0.15">
      <c r="A14" s="1" t="s">
        <v>28</v>
      </c>
      <c r="B14" s="8" t="s">
        <v>310</v>
      </c>
      <c r="C14" s="1" t="s">
        <v>29</v>
      </c>
      <c r="D14" s="2">
        <v>12</v>
      </c>
      <c r="E14" s="2">
        <v>2</v>
      </c>
      <c r="F14" s="45">
        <f t="shared" ref="F14:F21" si="0">SUM(D14:E14)</f>
        <v>14</v>
      </c>
      <c r="G14" s="46">
        <f t="shared" ref="G14:G21" si="1">_xlfn.RANK.EQ(F14,$F$12:$F$97,0)</f>
        <v>64</v>
      </c>
      <c r="H14" s="47">
        <f t="shared" ref="H14:H21" si="2">E14/F14</f>
        <v>0.14285714285714285</v>
      </c>
      <c r="I14" s="2">
        <f t="shared" ref="I14:I21" si="3">_xlfn.RANK.EQ(H14,$H$12:$H$97,0)</f>
        <v>72</v>
      </c>
    </row>
    <row r="15" spans="1:13" x14ac:dyDescent="0.15">
      <c r="A15" s="1" t="s">
        <v>30</v>
      </c>
      <c r="B15" s="8" t="s">
        <v>311</v>
      </c>
      <c r="C15" s="1" t="s">
        <v>31</v>
      </c>
      <c r="D15" s="2">
        <v>1</v>
      </c>
      <c r="E15" s="2">
        <v>1</v>
      </c>
      <c r="F15" s="45">
        <f t="shared" si="0"/>
        <v>2</v>
      </c>
      <c r="G15" s="46">
        <f t="shared" si="1"/>
        <v>77</v>
      </c>
      <c r="H15" s="47">
        <f t="shared" si="2"/>
        <v>0.5</v>
      </c>
      <c r="I15" s="2">
        <f t="shared" si="3"/>
        <v>6</v>
      </c>
    </row>
    <row r="16" spans="1:13" x14ac:dyDescent="0.15">
      <c r="A16" s="1" t="s">
        <v>32</v>
      </c>
      <c r="B16" s="8" t="s">
        <v>310</v>
      </c>
      <c r="C16" s="1" t="s">
        <v>33</v>
      </c>
      <c r="D16" s="2">
        <v>9</v>
      </c>
      <c r="E16" s="2">
        <v>4</v>
      </c>
      <c r="F16" s="45">
        <f t="shared" si="0"/>
        <v>13</v>
      </c>
      <c r="G16" s="46">
        <f t="shared" si="1"/>
        <v>66</v>
      </c>
      <c r="H16" s="47">
        <f t="shared" si="2"/>
        <v>0.30769230769230771</v>
      </c>
      <c r="I16" s="2">
        <f t="shared" si="3"/>
        <v>35</v>
      </c>
    </row>
    <row r="17" spans="1:9" x14ac:dyDescent="0.15">
      <c r="A17" s="1" t="s">
        <v>34</v>
      </c>
      <c r="B17" s="8" t="s">
        <v>310</v>
      </c>
      <c r="C17" s="1" t="s">
        <v>35</v>
      </c>
      <c r="D17" s="2">
        <v>5</v>
      </c>
      <c r="E17" s="2">
        <v>2</v>
      </c>
      <c r="F17" s="45">
        <f t="shared" si="0"/>
        <v>7</v>
      </c>
      <c r="G17" s="46">
        <f t="shared" si="1"/>
        <v>72</v>
      </c>
      <c r="H17" s="47">
        <f t="shared" si="2"/>
        <v>0.2857142857142857</v>
      </c>
      <c r="I17" s="2">
        <f t="shared" si="3"/>
        <v>42</v>
      </c>
    </row>
    <row r="18" spans="1:9" x14ac:dyDescent="0.15">
      <c r="A18" s="1" t="s">
        <v>36</v>
      </c>
      <c r="B18" s="8" t="s">
        <v>312</v>
      </c>
      <c r="C18" s="1" t="s">
        <v>37</v>
      </c>
      <c r="D18" s="2">
        <v>6</v>
      </c>
      <c r="E18" s="2">
        <v>4</v>
      </c>
      <c r="F18" s="45">
        <f t="shared" si="0"/>
        <v>10</v>
      </c>
      <c r="G18" s="46">
        <f t="shared" si="1"/>
        <v>70</v>
      </c>
      <c r="H18" s="47">
        <f t="shared" si="2"/>
        <v>0.4</v>
      </c>
      <c r="I18" s="2">
        <f t="shared" si="3"/>
        <v>9</v>
      </c>
    </row>
    <row r="19" spans="1:9" x14ac:dyDescent="0.15">
      <c r="A19" s="1" t="s">
        <v>38</v>
      </c>
      <c r="B19" s="8" t="s">
        <v>39</v>
      </c>
      <c r="C19" s="1" t="s">
        <v>40</v>
      </c>
      <c r="D19" s="2">
        <v>47</v>
      </c>
      <c r="E19" s="2">
        <v>20</v>
      </c>
      <c r="F19" s="45">
        <f t="shared" si="0"/>
        <v>67</v>
      </c>
      <c r="G19" s="46">
        <f t="shared" si="1"/>
        <v>34</v>
      </c>
      <c r="H19" s="47">
        <f t="shared" si="2"/>
        <v>0.29850746268656714</v>
      </c>
      <c r="I19" s="2">
        <f t="shared" si="3"/>
        <v>36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23</v>
      </c>
      <c r="E20" s="2">
        <v>11</v>
      </c>
      <c r="F20" s="45">
        <f t="shared" si="0"/>
        <v>34</v>
      </c>
      <c r="G20" s="46">
        <f t="shared" si="1"/>
        <v>54</v>
      </c>
      <c r="H20" s="47">
        <f t="shared" si="2"/>
        <v>0.3235294117647059</v>
      </c>
      <c r="I20" s="2">
        <f t="shared" si="3"/>
        <v>32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427</v>
      </c>
      <c r="E21" s="2">
        <v>170</v>
      </c>
      <c r="F21" s="45">
        <f t="shared" si="0"/>
        <v>597</v>
      </c>
      <c r="G21" s="46">
        <f t="shared" si="1"/>
        <v>5</v>
      </c>
      <c r="H21" s="47">
        <f t="shared" si="2"/>
        <v>0.28475711892797317</v>
      </c>
      <c r="I21" s="2">
        <f t="shared" si="3"/>
        <v>44</v>
      </c>
    </row>
    <row r="22" spans="1:9" x14ac:dyDescent="0.15">
      <c r="A22" s="77" t="s">
        <v>45</v>
      </c>
      <c r="B22" s="77" t="s">
        <v>313</v>
      </c>
      <c r="C22" s="77" t="s">
        <v>46</v>
      </c>
      <c r="D22" s="48"/>
      <c r="E22" s="48"/>
      <c r="F22" s="49"/>
      <c r="G22" s="50"/>
      <c r="H22" s="51"/>
      <c r="I22" s="48"/>
    </row>
    <row r="23" spans="1:9" x14ac:dyDescent="0.15">
      <c r="A23" s="1" t="s">
        <v>47</v>
      </c>
      <c r="B23" s="8" t="s">
        <v>39</v>
      </c>
      <c r="C23" s="1" t="s">
        <v>48</v>
      </c>
      <c r="D23" s="2">
        <v>38</v>
      </c>
      <c r="E23" s="2">
        <v>12</v>
      </c>
      <c r="F23" s="45">
        <f>SUM(D23:E23)</f>
        <v>50</v>
      </c>
      <c r="G23" s="46">
        <f>_xlfn.RANK.EQ(F23,$F$12:$F$97,0)</f>
        <v>45</v>
      </c>
      <c r="H23" s="47">
        <f>E23/F23</f>
        <v>0.24</v>
      </c>
      <c r="I23" s="2">
        <f>_xlfn.RANK.EQ(H23,$H$12:$H$97,0)</f>
        <v>57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42</v>
      </c>
      <c r="E24" s="2">
        <v>9</v>
      </c>
      <c r="F24" s="45">
        <f>SUM(D24:E24)</f>
        <v>51</v>
      </c>
      <c r="G24" s="46">
        <f>_xlfn.RANK.EQ(F24,$F$12:$F$97,0)</f>
        <v>44</v>
      </c>
      <c r="H24" s="47">
        <f>E24/F24</f>
        <v>0.17647058823529413</v>
      </c>
      <c r="I24" s="2">
        <f>_xlfn.RANK.EQ(H24,$H$12:$H$97,0)</f>
        <v>67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3</v>
      </c>
      <c r="E25" s="2">
        <v>0</v>
      </c>
      <c r="F25" s="45">
        <f>SUM(D25:E25)</f>
        <v>3</v>
      </c>
      <c r="G25" s="46">
        <f>_xlfn.RANK.EQ(F25,$F$12:$F$97,0)</f>
        <v>76</v>
      </c>
      <c r="H25" s="47">
        <f>E25/F25</f>
        <v>0</v>
      </c>
      <c r="I25" s="2">
        <f>_xlfn.RANK.EQ(H25,$H$12:$H$97,0)</f>
        <v>75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14</v>
      </c>
      <c r="E26" s="2">
        <v>3</v>
      </c>
      <c r="F26" s="45">
        <f>SUM(D26:E26)</f>
        <v>17</v>
      </c>
      <c r="G26" s="46">
        <f>_xlfn.RANK.EQ(F26,$F$12:$F$97,0)</f>
        <v>63</v>
      </c>
      <c r="H26" s="47">
        <f>E26/F26</f>
        <v>0.17647058823529413</v>
      </c>
      <c r="I26" s="2">
        <f>_xlfn.RANK.EQ(H26,$H$12:$H$97,0)</f>
        <v>67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475</v>
      </c>
      <c r="E27" s="2">
        <v>262</v>
      </c>
      <c r="F27" s="45">
        <f>SUM(D27:E27)</f>
        <v>737</v>
      </c>
      <c r="G27" s="46">
        <f>_xlfn.RANK.EQ(F27,$F$12:$F$97,0)</f>
        <v>4</v>
      </c>
      <c r="H27" s="47">
        <f>E27/F27</f>
        <v>0.35549525101763907</v>
      </c>
      <c r="I27" s="2">
        <f>_xlfn.RANK.EQ(H27,$H$12:$H$97,0)</f>
        <v>16</v>
      </c>
    </row>
    <row r="28" spans="1:9" x14ac:dyDescent="0.15">
      <c r="A28" s="77" t="s">
        <v>57</v>
      </c>
      <c r="B28" s="77" t="s">
        <v>311</v>
      </c>
      <c r="C28" s="77" t="s">
        <v>58</v>
      </c>
      <c r="D28" s="48"/>
      <c r="E28" s="48"/>
      <c r="F28" s="49"/>
      <c r="G28" s="50"/>
      <c r="H28" s="51"/>
      <c r="I28" s="48"/>
    </row>
    <row r="29" spans="1:9" x14ac:dyDescent="0.15">
      <c r="A29" s="1" t="s">
        <v>59</v>
      </c>
      <c r="B29" s="8" t="s">
        <v>315</v>
      </c>
      <c r="C29" s="1" t="s">
        <v>60</v>
      </c>
      <c r="D29" s="2">
        <v>7</v>
      </c>
      <c r="E29" s="2">
        <v>4</v>
      </c>
      <c r="F29" s="45">
        <f t="shared" ref="F29:F48" si="4">SUM(D29:E29)</f>
        <v>11</v>
      </c>
      <c r="G29" s="46">
        <f t="shared" ref="G29:G48" si="5">_xlfn.RANK.EQ(F29,$F$12:$F$97,0)</f>
        <v>69</v>
      </c>
      <c r="H29" s="47">
        <f t="shared" ref="H29:H48" si="6">E29/F29</f>
        <v>0.36363636363636365</v>
      </c>
      <c r="I29" s="2">
        <f t="shared" ref="I29:I48" si="7">_xlfn.RANK.EQ(H29,$H$12:$H$97,0)</f>
        <v>13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50</v>
      </c>
      <c r="E30" s="2">
        <v>25</v>
      </c>
      <c r="F30" s="45">
        <f t="shared" si="4"/>
        <v>75</v>
      </c>
      <c r="G30" s="46">
        <f t="shared" si="5"/>
        <v>32</v>
      </c>
      <c r="H30" s="47">
        <f t="shared" si="6"/>
        <v>0.33333333333333331</v>
      </c>
      <c r="I30" s="2">
        <f t="shared" si="7"/>
        <v>27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43</v>
      </c>
      <c r="E31" s="2">
        <v>15</v>
      </c>
      <c r="F31" s="45">
        <f t="shared" si="4"/>
        <v>58</v>
      </c>
      <c r="G31" s="46">
        <f t="shared" si="5"/>
        <v>38</v>
      </c>
      <c r="H31" s="47">
        <f t="shared" si="6"/>
        <v>0.25862068965517243</v>
      </c>
      <c r="I31" s="2">
        <f t="shared" si="7"/>
        <v>53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192</v>
      </c>
      <c r="E32" s="2">
        <v>102</v>
      </c>
      <c r="F32" s="45">
        <f t="shared" si="4"/>
        <v>294</v>
      </c>
      <c r="G32" s="46">
        <f t="shared" si="5"/>
        <v>12</v>
      </c>
      <c r="H32" s="47">
        <f t="shared" si="6"/>
        <v>0.34693877551020408</v>
      </c>
      <c r="I32" s="2">
        <f t="shared" si="7"/>
        <v>18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1173</v>
      </c>
      <c r="E33" s="2">
        <v>461</v>
      </c>
      <c r="F33" s="45">
        <f t="shared" si="4"/>
        <v>1634</v>
      </c>
      <c r="G33" s="46">
        <f t="shared" si="5"/>
        <v>1</v>
      </c>
      <c r="H33" s="47">
        <f t="shared" si="6"/>
        <v>0.28212974296205628</v>
      </c>
      <c r="I33" s="2">
        <f t="shared" si="7"/>
        <v>45</v>
      </c>
    </row>
    <row r="34" spans="1:9" x14ac:dyDescent="0.15">
      <c r="A34" s="1" t="s">
        <v>69</v>
      </c>
      <c r="B34" s="8" t="s">
        <v>312</v>
      </c>
      <c r="C34" s="1" t="s">
        <v>70</v>
      </c>
      <c r="D34" s="2">
        <v>221</v>
      </c>
      <c r="E34" s="2">
        <v>141</v>
      </c>
      <c r="F34" s="45">
        <f t="shared" si="4"/>
        <v>362</v>
      </c>
      <c r="G34" s="46">
        <f t="shared" si="5"/>
        <v>10</v>
      </c>
      <c r="H34" s="47">
        <f t="shared" si="6"/>
        <v>0.38950276243093923</v>
      </c>
      <c r="I34" s="2">
        <f t="shared" si="7"/>
        <v>11</v>
      </c>
    </row>
    <row r="35" spans="1:9" x14ac:dyDescent="0.15">
      <c r="A35" s="1" t="s">
        <v>71</v>
      </c>
      <c r="B35" s="8" t="s">
        <v>311</v>
      </c>
      <c r="C35" s="1" t="s">
        <v>72</v>
      </c>
      <c r="D35" s="2">
        <v>21</v>
      </c>
      <c r="E35" s="2">
        <v>26</v>
      </c>
      <c r="F35" s="45">
        <f t="shared" si="4"/>
        <v>47</v>
      </c>
      <c r="G35" s="46">
        <f t="shared" si="5"/>
        <v>47</v>
      </c>
      <c r="H35" s="47">
        <f t="shared" si="6"/>
        <v>0.55319148936170215</v>
      </c>
      <c r="I35" s="2">
        <f t="shared" si="7"/>
        <v>4</v>
      </c>
    </row>
    <row r="36" spans="1:9" x14ac:dyDescent="0.15">
      <c r="A36" s="1" t="s">
        <v>73</v>
      </c>
      <c r="B36" s="8" t="s">
        <v>311</v>
      </c>
      <c r="C36" s="1" t="s">
        <v>74</v>
      </c>
      <c r="D36" s="2">
        <v>50</v>
      </c>
      <c r="E36" s="2">
        <v>91</v>
      </c>
      <c r="F36" s="45">
        <f t="shared" si="4"/>
        <v>141</v>
      </c>
      <c r="G36" s="46">
        <f t="shared" si="5"/>
        <v>18</v>
      </c>
      <c r="H36" s="47">
        <f t="shared" si="6"/>
        <v>0.64539007092198586</v>
      </c>
      <c r="I36" s="2">
        <f t="shared" si="7"/>
        <v>3</v>
      </c>
    </row>
    <row r="37" spans="1:9" x14ac:dyDescent="0.15">
      <c r="A37" s="1" t="s">
        <v>75</v>
      </c>
      <c r="B37" s="8" t="s">
        <v>310</v>
      </c>
      <c r="C37" s="1" t="s">
        <v>76</v>
      </c>
      <c r="D37" s="2">
        <v>252</v>
      </c>
      <c r="E37" s="2">
        <v>40</v>
      </c>
      <c r="F37" s="45">
        <f t="shared" si="4"/>
        <v>292</v>
      </c>
      <c r="G37" s="46">
        <f t="shared" si="5"/>
        <v>13</v>
      </c>
      <c r="H37" s="47">
        <f t="shared" si="6"/>
        <v>0.13698630136986301</v>
      </c>
      <c r="I37" s="2">
        <f t="shared" si="7"/>
        <v>73</v>
      </c>
    </row>
    <row r="38" spans="1:9" x14ac:dyDescent="0.15">
      <c r="A38" s="1" t="s">
        <v>77</v>
      </c>
      <c r="B38" s="8" t="s">
        <v>315</v>
      </c>
      <c r="C38" s="1" t="s">
        <v>78</v>
      </c>
      <c r="D38" s="2">
        <v>0</v>
      </c>
      <c r="E38" s="2">
        <v>63</v>
      </c>
      <c r="F38" s="45">
        <f t="shared" si="4"/>
        <v>63</v>
      </c>
      <c r="G38" s="46">
        <f t="shared" si="5"/>
        <v>37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79</v>
      </c>
      <c r="B39" s="8" t="s">
        <v>313</v>
      </c>
      <c r="C39" s="1" t="s">
        <v>80</v>
      </c>
      <c r="D39" s="2">
        <v>34</v>
      </c>
      <c r="E39" s="2">
        <v>37</v>
      </c>
      <c r="F39" s="45">
        <f t="shared" si="4"/>
        <v>71</v>
      </c>
      <c r="G39" s="46">
        <f t="shared" si="5"/>
        <v>33</v>
      </c>
      <c r="H39" s="47">
        <f t="shared" si="6"/>
        <v>0.52112676056338025</v>
      </c>
      <c r="I39" s="2">
        <f t="shared" si="7"/>
        <v>5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79</v>
      </c>
      <c r="E40" s="2">
        <v>33</v>
      </c>
      <c r="F40" s="45">
        <f t="shared" si="4"/>
        <v>112</v>
      </c>
      <c r="G40" s="46">
        <f t="shared" si="5"/>
        <v>23</v>
      </c>
      <c r="H40" s="47">
        <f t="shared" si="6"/>
        <v>0.29464285714285715</v>
      </c>
      <c r="I40" s="2">
        <f t="shared" si="7"/>
        <v>39</v>
      </c>
    </row>
    <row r="41" spans="1:9" x14ac:dyDescent="0.15">
      <c r="A41" s="1" t="s">
        <v>83</v>
      </c>
      <c r="B41" s="8" t="s">
        <v>310</v>
      </c>
      <c r="C41" s="1" t="s">
        <v>84</v>
      </c>
      <c r="D41" s="2">
        <v>34</v>
      </c>
      <c r="E41" s="2">
        <v>7</v>
      </c>
      <c r="F41" s="45">
        <f t="shared" si="4"/>
        <v>41</v>
      </c>
      <c r="G41" s="46">
        <f t="shared" si="5"/>
        <v>48</v>
      </c>
      <c r="H41" s="47">
        <f t="shared" si="6"/>
        <v>0.17073170731707318</v>
      </c>
      <c r="I41" s="2">
        <f t="shared" si="7"/>
        <v>69</v>
      </c>
    </row>
    <row r="42" spans="1:9" x14ac:dyDescent="0.15">
      <c r="A42" s="1" t="s">
        <v>85</v>
      </c>
      <c r="B42" s="8" t="s">
        <v>311</v>
      </c>
      <c r="C42" s="1" t="s">
        <v>86</v>
      </c>
      <c r="D42" s="2">
        <v>88</v>
      </c>
      <c r="E42" s="2">
        <v>69</v>
      </c>
      <c r="F42" s="45">
        <f t="shared" si="4"/>
        <v>157</v>
      </c>
      <c r="G42" s="46">
        <f t="shared" si="5"/>
        <v>15</v>
      </c>
      <c r="H42" s="47">
        <f t="shared" si="6"/>
        <v>0.43949044585987262</v>
      </c>
      <c r="I42" s="2">
        <f t="shared" si="7"/>
        <v>7</v>
      </c>
    </row>
    <row r="43" spans="1:9" x14ac:dyDescent="0.15">
      <c r="A43" s="1" t="s">
        <v>87</v>
      </c>
      <c r="B43" s="8" t="s">
        <v>314</v>
      </c>
      <c r="C43" s="1" t="s">
        <v>88</v>
      </c>
      <c r="D43" s="2">
        <v>3</v>
      </c>
      <c r="E43" s="2">
        <v>1</v>
      </c>
      <c r="F43" s="45">
        <f t="shared" si="4"/>
        <v>4</v>
      </c>
      <c r="G43" s="46">
        <f t="shared" si="5"/>
        <v>74</v>
      </c>
      <c r="H43" s="47">
        <f t="shared" si="6"/>
        <v>0.25</v>
      </c>
      <c r="I43" s="2">
        <f t="shared" si="7"/>
        <v>54</v>
      </c>
    </row>
    <row r="44" spans="1:9" x14ac:dyDescent="0.15">
      <c r="A44" s="1" t="s">
        <v>89</v>
      </c>
      <c r="B44" s="89" t="s">
        <v>310</v>
      </c>
      <c r="C44" s="1" t="s">
        <v>90</v>
      </c>
      <c r="D44" s="2">
        <v>17</v>
      </c>
      <c r="E44" s="2">
        <v>7</v>
      </c>
      <c r="F44" s="45">
        <f t="shared" si="4"/>
        <v>24</v>
      </c>
      <c r="G44" s="46">
        <f t="shared" si="5"/>
        <v>59</v>
      </c>
      <c r="H44" s="47">
        <f t="shared" si="6"/>
        <v>0.29166666666666669</v>
      </c>
      <c r="I44" s="2">
        <f t="shared" si="7"/>
        <v>40</v>
      </c>
    </row>
    <row r="45" spans="1:9" x14ac:dyDescent="0.15">
      <c r="A45" s="1" t="s">
        <v>91</v>
      </c>
      <c r="B45" s="8" t="s">
        <v>315</v>
      </c>
      <c r="C45" s="1" t="s">
        <v>92</v>
      </c>
      <c r="D45" s="2">
        <v>72</v>
      </c>
      <c r="E45" s="2">
        <v>14</v>
      </c>
      <c r="F45" s="45">
        <f t="shared" si="4"/>
        <v>86</v>
      </c>
      <c r="G45" s="46">
        <f t="shared" si="5"/>
        <v>28</v>
      </c>
      <c r="H45" s="47">
        <f t="shared" si="6"/>
        <v>0.16279069767441862</v>
      </c>
      <c r="I45" s="2">
        <f t="shared" si="7"/>
        <v>70</v>
      </c>
    </row>
    <row r="46" spans="1:9" x14ac:dyDescent="0.15">
      <c r="A46" s="1" t="s">
        <v>93</v>
      </c>
      <c r="B46" s="8" t="s">
        <v>314</v>
      </c>
      <c r="C46" s="1" t="s">
        <v>94</v>
      </c>
      <c r="D46" s="2">
        <v>111</v>
      </c>
      <c r="E46" s="2">
        <v>41</v>
      </c>
      <c r="F46" s="45">
        <f t="shared" si="4"/>
        <v>152</v>
      </c>
      <c r="G46" s="46">
        <f t="shared" si="5"/>
        <v>16</v>
      </c>
      <c r="H46" s="47">
        <f t="shared" si="6"/>
        <v>0.26973684210526316</v>
      </c>
      <c r="I46" s="2">
        <f t="shared" si="7"/>
        <v>49</v>
      </c>
    </row>
    <row r="47" spans="1:9" x14ac:dyDescent="0.15">
      <c r="A47" s="1" t="s">
        <v>95</v>
      </c>
      <c r="B47" s="8" t="s">
        <v>309</v>
      </c>
      <c r="C47" s="1" t="s">
        <v>96</v>
      </c>
      <c r="D47" s="2">
        <v>97</v>
      </c>
      <c r="E47" s="2">
        <v>55</v>
      </c>
      <c r="F47" s="45">
        <f t="shared" si="4"/>
        <v>152</v>
      </c>
      <c r="G47" s="46">
        <f t="shared" si="5"/>
        <v>16</v>
      </c>
      <c r="H47" s="47">
        <f t="shared" si="6"/>
        <v>0.36184210526315791</v>
      </c>
      <c r="I47" s="2">
        <f t="shared" si="7"/>
        <v>14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33</v>
      </c>
      <c r="E48" s="2">
        <v>8</v>
      </c>
      <c r="F48" s="45">
        <f t="shared" si="4"/>
        <v>41</v>
      </c>
      <c r="G48" s="46">
        <f t="shared" si="5"/>
        <v>48</v>
      </c>
      <c r="H48" s="47">
        <f t="shared" si="6"/>
        <v>0.1951219512195122</v>
      </c>
      <c r="I48" s="2">
        <f t="shared" si="7"/>
        <v>64</v>
      </c>
    </row>
    <row r="49" spans="1:9" x14ac:dyDescent="0.15">
      <c r="A49" s="77" t="s">
        <v>99</v>
      </c>
      <c r="B49" s="77" t="s">
        <v>313</v>
      </c>
      <c r="C49" s="77" t="s">
        <v>100</v>
      </c>
      <c r="D49" s="48"/>
      <c r="E49" s="48"/>
      <c r="F49" s="49"/>
      <c r="G49" s="50"/>
      <c r="H49" s="51"/>
      <c r="I49" s="48"/>
    </row>
    <row r="50" spans="1:9" x14ac:dyDescent="0.15">
      <c r="A50" s="1" t="s">
        <v>101</v>
      </c>
      <c r="B50" s="8" t="s">
        <v>39</v>
      </c>
      <c r="C50" s="1" t="s">
        <v>102</v>
      </c>
      <c r="D50" s="2">
        <v>38</v>
      </c>
      <c r="E50" s="2">
        <v>20</v>
      </c>
      <c r="F50" s="45">
        <f t="shared" ref="F50:F66" si="8">SUM(D50:E50)</f>
        <v>58</v>
      </c>
      <c r="G50" s="46">
        <f t="shared" ref="G50:G66" si="9">_xlfn.RANK.EQ(F50,$F$12:$F$97,0)</f>
        <v>38</v>
      </c>
      <c r="H50" s="47">
        <f t="shared" ref="H50:H66" si="10">E50/F50</f>
        <v>0.34482758620689657</v>
      </c>
      <c r="I50" s="2">
        <f t="shared" ref="I50:I66" si="11">_xlfn.RANK.EQ(H50,$H$12:$H$97,0)</f>
        <v>20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91</v>
      </c>
      <c r="E51" s="2">
        <v>48</v>
      </c>
      <c r="F51" s="45">
        <f t="shared" si="8"/>
        <v>139</v>
      </c>
      <c r="G51" s="46">
        <f t="shared" si="9"/>
        <v>19</v>
      </c>
      <c r="H51" s="47">
        <f t="shared" si="10"/>
        <v>0.34532374100719426</v>
      </c>
      <c r="I51" s="2">
        <f t="shared" si="11"/>
        <v>19</v>
      </c>
    </row>
    <row r="52" spans="1:9" x14ac:dyDescent="0.15">
      <c r="A52" s="1" t="s">
        <v>105</v>
      </c>
      <c r="B52" s="8" t="s">
        <v>314</v>
      </c>
      <c r="C52" s="1" t="s">
        <v>106</v>
      </c>
      <c r="D52" s="2">
        <v>60</v>
      </c>
      <c r="E52" s="2">
        <v>19</v>
      </c>
      <c r="F52" s="45">
        <f t="shared" si="8"/>
        <v>79</v>
      </c>
      <c r="G52" s="46">
        <f t="shared" si="9"/>
        <v>30</v>
      </c>
      <c r="H52" s="47">
        <f t="shared" si="10"/>
        <v>0.24050632911392406</v>
      </c>
      <c r="I52" s="2">
        <f t="shared" si="11"/>
        <v>56</v>
      </c>
    </row>
    <row r="53" spans="1:9" x14ac:dyDescent="0.15">
      <c r="A53" s="1" t="s">
        <v>107</v>
      </c>
      <c r="B53" s="8" t="s">
        <v>39</v>
      </c>
      <c r="C53" s="1" t="s">
        <v>108</v>
      </c>
      <c r="D53" s="2">
        <v>20</v>
      </c>
      <c r="E53" s="2">
        <v>7</v>
      </c>
      <c r="F53" s="45">
        <f t="shared" si="8"/>
        <v>27</v>
      </c>
      <c r="G53" s="46">
        <f t="shared" si="9"/>
        <v>58</v>
      </c>
      <c r="H53" s="47">
        <f t="shared" si="10"/>
        <v>0.25925925925925924</v>
      </c>
      <c r="I53" s="2">
        <f t="shared" si="11"/>
        <v>52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35</v>
      </c>
      <c r="E54" s="2">
        <v>18</v>
      </c>
      <c r="F54" s="45">
        <f t="shared" si="8"/>
        <v>53</v>
      </c>
      <c r="G54" s="46">
        <f t="shared" si="9"/>
        <v>42</v>
      </c>
      <c r="H54" s="47">
        <f t="shared" si="10"/>
        <v>0.33962264150943394</v>
      </c>
      <c r="I54" s="2">
        <f t="shared" si="11"/>
        <v>26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84</v>
      </c>
      <c r="E55" s="2">
        <v>22</v>
      </c>
      <c r="F55" s="45">
        <f t="shared" si="8"/>
        <v>106</v>
      </c>
      <c r="G55" s="46">
        <f t="shared" si="9"/>
        <v>24</v>
      </c>
      <c r="H55" s="47">
        <f t="shared" si="10"/>
        <v>0.20754716981132076</v>
      </c>
      <c r="I55" s="2">
        <f t="shared" si="11"/>
        <v>63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67</v>
      </c>
      <c r="E56" s="2">
        <v>21</v>
      </c>
      <c r="F56" s="45">
        <f t="shared" si="8"/>
        <v>88</v>
      </c>
      <c r="G56" s="46">
        <f t="shared" si="9"/>
        <v>26</v>
      </c>
      <c r="H56" s="47">
        <f t="shared" si="10"/>
        <v>0.23863636363636365</v>
      </c>
      <c r="I56" s="2">
        <f t="shared" si="11"/>
        <v>58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29</v>
      </c>
      <c r="E57" s="2">
        <v>9</v>
      </c>
      <c r="F57" s="45">
        <f t="shared" si="8"/>
        <v>38</v>
      </c>
      <c r="G57" s="46">
        <f t="shared" si="9"/>
        <v>53</v>
      </c>
      <c r="H57" s="47">
        <f t="shared" si="10"/>
        <v>0.23684210526315788</v>
      </c>
      <c r="I57" s="2">
        <f t="shared" si="11"/>
        <v>59</v>
      </c>
    </row>
    <row r="58" spans="1:9" x14ac:dyDescent="0.15">
      <c r="A58" s="1" t="s">
        <v>117</v>
      </c>
      <c r="B58" s="8" t="s">
        <v>312</v>
      </c>
      <c r="C58" s="1" t="s">
        <v>118</v>
      </c>
      <c r="D58" s="2">
        <v>32</v>
      </c>
      <c r="E58" s="2">
        <v>7</v>
      </c>
      <c r="F58" s="45">
        <f t="shared" si="8"/>
        <v>39</v>
      </c>
      <c r="G58" s="46">
        <f t="shared" si="9"/>
        <v>52</v>
      </c>
      <c r="H58" s="47">
        <f t="shared" si="10"/>
        <v>0.17948717948717949</v>
      </c>
      <c r="I58" s="2">
        <f t="shared" si="11"/>
        <v>66</v>
      </c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416</v>
      </c>
      <c r="E59" s="2">
        <v>176</v>
      </c>
      <c r="F59" s="45">
        <f t="shared" si="8"/>
        <v>592</v>
      </c>
      <c r="G59" s="46">
        <f t="shared" si="9"/>
        <v>7</v>
      </c>
      <c r="H59" s="47">
        <f t="shared" si="10"/>
        <v>0.29729729729729731</v>
      </c>
      <c r="I59" s="2">
        <f t="shared" si="11"/>
        <v>38</v>
      </c>
    </row>
    <row r="60" spans="1:9" x14ac:dyDescent="0.15">
      <c r="A60" s="1" t="s">
        <v>121</v>
      </c>
      <c r="B60" s="8" t="s">
        <v>310</v>
      </c>
      <c r="C60" s="1" t="s">
        <v>122</v>
      </c>
      <c r="D60" s="2">
        <v>47</v>
      </c>
      <c r="E60" s="2">
        <v>11</v>
      </c>
      <c r="F60" s="45">
        <f t="shared" si="8"/>
        <v>58</v>
      </c>
      <c r="G60" s="46">
        <f t="shared" si="9"/>
        <v>38</v>
      </c>
      <c r="H60" s="47">
        <f t="shared" si="10"/>
        <v>0.18965517241379309</v>
      </c>
      <c r="I60" s="2">
        <f t="shared" si="11"/>
        <v>65</v>
      </c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5</v>
      </c>
      <c r="E61" s="2">
        <v>0</v>
      </c>
      <c r="F61" s="45">
        <f t="shared" si="8"/>
        <v>5</v>
      </c>
      <c r="G61" s="46">
        <f t="shared" si="9"/>
        <v>73</v>
      </c>
      <c r="H61" s="47">
        <f t="shared" si="10"/>
        <v>0</v>
      </c>
      <c r="I61" s="2">
        <f t="shared" si="11"/>
        <v>75</v>
      </c>
    </row>
    <row r="62" spans="1:9" x14ac:dyDescent="0.15">
      <c r="A62" s="1" t="s">
        <v>125</v>
      </c>
      <c r="B62" s="8" t="s">
        <v>310</v>
      </c>
      <c r="C62" s="1" t="s">
        <v>126</v>
      </c>
      <c r="D62" s="2">
        <v>11</v>
      </c>
      <c r="E62" s="2">
        <v>2</v>
      </c>
      <c r="F62" s="45">
        <f t="shared" si="8"/>
        <v>13</v>
      </c>
      <c r="G62" s="46">
        <f t="shared" si="9"/>
        <v>66</v>
      </c>
      <c r="H62" s="47">
        <f t="shared" si="10"/>
        <v>0.15384615384615385</v>
      </c>
      <c r="I62" s="2">
        <f t="shared" si="11"/>
        <v>71</v>
      </c>
    </row>
    <row r="63" spans="1:9" x14ac:dyDescent="0.15">
      <c r="A63" s="1" t="s">
        <v>127</v>
      </c>
      <c r="B63" s="8" t="s">
        <v>39</v>
      </c>
      <c r="C63" s="1" t="s">
        <v>128</v>
      </c>
      <c r="D63" s="2">
        <v>43</v>
      </c>
      <c r="E63" s="2">
        <v>21</v>
      </c>
      <c r="F63" s="45">
        <f t="shared" si="8"/>
        <v>64</v>
      </c>
      <c r="G63" s="46">
        <f t="shared" si="9"/>
        <v>36</v>
      </c>
      <c r="H63" s="47">
        <f t="shared" si="10"/>
        <v>0.328125</v>
      </c>
      <c r="I63" s="2">
        <f t="shared" si="11"/>
        <v>30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4</v>
      </c>
      <c r="E64" s="2">
        <v>0</v>
      </c>
      <c r="F64" s="45">
        <f t="shared" si="8"/>
        <v>4</v>
      </c>
      <c r="G64" s="46">
        <f t="shared" si="9"/>
        <v>74</v>
      </c>
      <c r="H64" s="47">
        <f t="shared" si="10"/>
        <v>0</v>
      </c>
      <c r="I64" s="2">
        <f t="shared" si="11"/>
        <v>75</v>
      </c>
    </row>
    <row r="65" spans="1:9" x14ac:dyDescent="0.15">
      <c r="A65" s="1" t="s">
        <v>131</v>
      </c>
      <c r="B65" s="8" t="s">
        <v>312</v>
      </c>
      <c r="C65" s="1" t="s">
        <v>132</v>
      </c>
      <c r="D65" s="2">
        <v>19</v>
      </c>
      <c r="E65" s="2">
        <v>10</v>
      </c>
      <c r="F65" s="45">
        <f t="shared" si="8"/>
        <v>29</v>
      </c>
      <c r="G65" s="46">
        <f t="shared" si="9"/>
        <v>57</v>
      </c>
      <c r="H65" s="47">
        <f t="shared" si="10"/>
        <v>0.34482758620689657</v>
      </c>
      <c r="I65" s="2">
        <f t="shared" si="11"/>
        <v>20</v>
      </c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712</v>
      </c>
      <c r="E66" s="2">
        <v>323</v>
      </c>
      <c r="F66" s="45">
        <f t="shared" si="8"/>
        <v>1035</v>
      </c>
      <c r="G66" s="46">
        <f t="shared" si="9"/>
        <v>2</v>
      </c>
      <c r="H66" s="47">
        <f t="shared" si="10"/>
        <v>0.31207729468599033</v>
      </c>
      <c r="I66" s="2">
        <f t="shared" si="11"/>
        <v>34</v>
      </c>
    </row>
    <row r="67" spans="1:9" x14ac:dyDescent="0.15">
      <c r="A67" s="77" t="s">
        <v>135</v>
      </c>
      <c r="B67" s="77" t="s">
        <v>313</v>
      </c>
      <c r="C67" s="77" t="s">
        <v>136</v>
      </c>
      <c r="D67" s="48"/>
      <c r="E67" s="48"/>
      <c r="F67" s="49"/>
      <c r="G67" s="50"/>
      <c r="H67" s="51"/>
      <c r="I67" s="48"/>
    </row>
    <row r="68" spans="1:9" x14ac:dyDescent="0.15">
      <c r="A68" s="1" t="s">
        <v>137</v>
      </c>
      <c r="B68" s="8" t="s">
        <v>310</v>
      </c>
      <c r="C68" s="1" t="s">
        <v>138</v>
      </c>
      <c r="D68" s="2">
        <v>25</v>
      </c>
      <c r="E68" s="2">
        <v>9</v>
      </c>
      <c r="F68" s="45">
        <f>SUM(D68:E68)</f>
        <v>34</v>
      </c>
      <c r="G68" s="46">
        <f>_xlfn.RANK.EQ(F68,$F$12:$F$97,0)</f>
        <v>54</v>
      </c>
      <c r="H68" s="47">
        <f>E68/F68</f>
        <v>0.26470588235294118</v>
      </c>
      <c r="I68" s="2">
        <f>_xlfn.RANK.EQ(H68,$H$12:$H$97,0)</f>
        <v>51</v>
      </c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635</v>
      </c>
      <c r="E69" s="2">
        <v>329</v>
      </c>
      <c r="F69" s="45">
        <f>SUM(D69:E69)</f>
        <v>964</v>
      </c>
      <c r="G69" s="46">
        <f>_xlfn.RANK.EQ(F69,$F$12:$F$97,0)</f>
        <v>3</v>
      </c>
      <c r="H69" s="47">
        <f>E69/F69</f>
        <v>0.34128630705394192</v>
      </c>
      <c r="I69" s="2">
        <f>_xlfn.RANK.EQ(H69,$H$12:$H$97,0)</f>
        <v>24</v>
      </c>
    </row>
    <row r="70" spans="1:9" x14ac:dyDescent="0.15">
      <c r="A70" s="77" t="s">
        <v>141</v>
      </c>
      <c r="B70" s="77" t="s">
        <v>313</v>
      </c>
      <c r="C70" s="77" t="s">
        <v>142</v>
      </c>
      <c r="D70" s="48"/>
      <c r="E70" s="48"/>
      <c r="F70" s="49"/>
      <c r="G70" s="50"/>
      <c r="H70" s="51"/>
      <c r="I70" s="48"/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257</v>
      </c>
      <c r="E71" s="2">
        <v>142</v>
      </c>
      <c r="F71" s="45">
        <f>SUM(D71:E71)</f>
        <v>399</v>
      </c>
      <c r="G71" s="46">
        <f>_xlfn.RANK.EQ(F71,$F$12:$F$97,0)</f>
        <v>9</v>
      </c>
      <c r="H71" s="47">
        <f>E71/F71</f>
        <v>0.35588972431077692</v>
      </c>
      <c r="I71" s="2">
        <f>_xlfn.RANK.EQ(H71,$H$12:$H$97,0)</f>
        <v>15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32</v>
      </c>
      <c r="E72" s="2">
        <v>24</v>
      </c>
      <c r="F72" s="45">
        <f>SUM(D72:E72)</f>
        <v>56</v>
      </c>
      <c r="G72" s="46">
        <f>_xlfn.RANK.EQ(F72,$F$12:$F$97,0)</f>
        <v>41</v>
      </c>
      <c r="H72" s="47">
        <f>E72/F72</f>
        <v>0.42857142857142855</v>
      </c>
      <c r="I72" s="2">
        <f>_xlfn.RANK.EQ(H72,$H$12:$H$97,0)</f>
        <v>8</v>
      </c>
    </row>
    <row r="73" spans="1:9" x14ac:dyDescent="0.15">
      <c r="A73" s="77" t="s">
        <v>147</v>
      </c>
      <c r="B73" s="77" t="s">
        <v>313</v>
      </c>
      <c r="C73" s="77" t="s">
        <v>148</v>
      </c>
      <c r="D73" s="48"/>
      <c r="E73" s="48"/>
      <c r="F73" s="49"/>
      <c r="G73" s="50"/>
      <c r="H73" s="51"/>
      <c r="I73" s="48"/>
    </row>
    <row r="74" spans="1:9" x14ac:dyDescent="0.15">
      <c r="A74" s="1" t="s">
        <v>149</v>
      </c>
      <c r="B74" s="8" t="s">
        <v>315</v>
      </c>
      <c r="C74" s="1" t="s">
        <v>150</v>
      </c>
      <c r="D74" s="2">
        <v>0</v>
      </c>
      <c r="E74" s="2">
        <v>18</v>
      </c>
      <c r="F74" s="45">
        <f t="shared" ref="F74:F82" si="12">SUM(D74:E74)</f>
        <v>18</v>
      </c>
      <c r="G74" s="46">
        <f t="shared" ref="G74:G82" si="13">_xlfn.RANK.EQ(F74,$F$12:$F$97,0)</f>
        <v>61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151</v>
      </c>
      <c r="B75" s="8" t="s">
        <v>314</v>
      </c>
      <c r="C75" s="1" t="s">
        <v>152</v>
      </c>
      <c r="D75" s="2">
        <v>63</v>
      </c>
      <c r="E75" s="2">
        <v>24</v>
      </c>
      <c r="F75" s="45">
        <f t="shared" si="12"/>
        <v>87</v>
      </c>
      <c r="G75" s="46">
        <f t="shared" si="13"/>
        <v>27</v>
      </c>
      <c r="H75" s="47">
        <f t="shared" si="14"/>
        <v>0.27586206896551724</v>
      </c>
      <c r="I75" s="2">
        <f t="shared" si="15"/>
        <v>47</v>
      </c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10</v>
      </c>
      <c r="E76" s="2">
        <v>4</v>
      </c>
      <c r="F76" s="45">
        <f t="shared" si="12"/>
        <v>14</v>
      </c>
      <c r="G76" s="46">
        <f t="shared" si="13"/>
        <v>64</v>
      </c>
      <c r="H76" s="47">
        <f t="shared" si="14"/>
        <v>0.2857142857142857</v>
      </c>
      <c r="I76" s="2">
        <f t="shared" si="15"/>
        <v>42</v>
      </c>
    </row>
    <row r="77" spans="1:9" x14ac:dyDescent="0.15">
      <c r="A77" s="1" t="s">
        <v>155</v>
      </c>
      <c r="B77" s="8" t="s">
        <v>39</v>
      </c>
      <c r="C77" s="1" t="s">
        <v>156</v>
      </c>
      <c r="D77" s="2">
        <v>47</v>
      </c>
      <c r="E77" s="2">
        <v>19</v>
      </c>
      <c r="F77" s="45">
        <f t="shared" si="12"/>
        <v>66</v>
      </c>
      <c r="G77" s="46">
        <f t="shared" si="13"/>
        <v>35</v>
      </c>
      <c r="H77" s="47">
        <f t="shared" si="14"/>
        <v>0.2878787878787879</v>
      </c>
      <c r="I77" s="2">
        <f t="shared" si="15"/>
        <v>41</v>
      </c>
    </row>
    <row r="78" spans="1:9" x14ac:dyDescent="0.15">
      <c r="A78" s="1" t="s">
        <v>157</v>
      </c>
      <c r="B78" s="8" t="s">
        <v>39</v>
      </c>
      <c r="C78" s="1" t="s">
        <v>158</v>
      </c>
      <c r="D78" s="2">
        <v>27</v>
      </c>
      <c r="E78" s="2">
        <v>14</v>
      </c>
      <c r="F78" s="45">
        <f t="shared" si="12"/>
        <v>41</v>
      </c>
      <c r="G78" s="46">
        <f t="shared" si="13"/>
        <v>48</v>
      </c>
      <c r="H78" s="47">
        <f t="shared" si="14"/>
        <v>0.34146341463414637</v>
      </c>
      <c r="I78" s="2">
        <f t="shared" si="15"/>
        <v>23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141</v>
      </c>
      <c r="E79" s="2">
        <v>54</v>
      </c>
      <c r="F79" s="45">
        <f t="shared" si="12"/>
        <v>195</v>
      </c>
      <c r="G79" s="46">
        <f t="shared" si="13"/>
        <v>14</v>
      </c>
      <c r="H79" s="47">
        <f t="shared" si="14"/>
        <v>0.27692307692307694</v>
      </c>
      <c r="I79" s="2">
        <f t="shared" si="15"/>
        <v>46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190</v>
      </c>
      <c r="E80" s="2">
        <v>125</v>
      </c>
      <c r="F80" s="45">
        <f t="shared" si="12"/>
        <v>315</v>
      </c>
      <c r="G80" s="46">
        <f t="shared" si="13"/>
        <v>11</v>
      </c>
      <c r="H80" s="47">
        <f t="shared" si="14"/>
        <v>0.3968253968253968</v>
      </c>
      <c r="I80" s="2">
        <f t="shared" si="15"/>
        <v>10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59</v>
      </c>
      <c r="E81" s="2">
        <v>25</v>
      </c>
      <c r="F81" s="45">
        <f t="shared" si="12"/>
        <v>84</v>
      </c>
      <c r="G81" s="46">
        <f t="shared" si="13"/>
        <v>29</v>
      </c>
      <c r="H81" s="47">
        <f t="shared" si="14"/>
        <v>0.29761904761904762</v>
      </c>
      <c r="I81" s="2">
        <f t="shared" si="15"/>
        <v>37</v>
      </c>
    </row>
    <row r="82" spans="1:9" x14ac:dyDescent="0.15">
      <c r="A82" s="1" t="s">
        <v>165</v>
      </c>
      <c r="B82" s="8" t="s">
        <v>39</v>
      </c>
      <c r="C82" s="1" t="s">
        <v>166</v>
      </c>
      <c r="D82" s="2">
        <v>60</v>
      </c>
      <c r="E82" s="2">
        <v>31</v>
      </c>
      <c r="F82" s="45">
        <f t="shared" si="12"/>
        <v>91</v>
      </c>
      <c r="G82" s="46">
        <f t="shared" si="13"/>
        <v>25</v>
      </c>
      <c r="H82" s="47">
        <f t="shared" si="14"/>
        <v>0.34065934065934067</v>
      </c>
      <c r="I82" s="2">
        <f t="shared" si="15"/>
        <v>25</v>
      </c>
    </row>
    <row r="83" spans="1:9" x14ac:dyDescent="0.15">
      <c r="A83" s="77" t="s">
        <v>167</v>
      </c>
      <c r="B83" s="77" t="s">
        <v>313</v>
      </c>
      <c r="C83" s="77" t="s">
        <v>168</v>
      </c>
      <c r="D83" s="48"/>
      <c r="E83" s="48"/>
      <c r="F83" s="49"/>
      <c r="G83" s="50"/>
      <c r="H83" s="51"/>
      <c r="I83" s="48"/>
    </row>
    <row r="84" spans="1:9" x14ac:dyDescent="0.15">
      <c r="A84" s="1" t="s">
        <v>169</v>
      </c>
      <c r="B84" s="8" t="s">
        <v>39</v>
      </c>
      <c r="C84" s="1" t="s">
        <v>170</v>
      </c>
      <c r="D84" s="2">
        <v>22</v>
      </c>
      <c r="E84" s="2">
        <v>12</v>
      </c>
      <c r="F84" s="45">
        <f>SUM(D84:E84)</f>
        <v>34</v>
      </c>
      <c r="G84" s="46">
        <f>_xlfn.RANK.EQ(F84,$F$12:$F$97,0)</f>
        <v>54</v>
      </c>
      <c r="H84" s="47">
        <f>E84/F84</f>
        <v>0.35294117647058826</v>
      </c>
      <c r="I84" s="2">
        <f>_xlfn.RANK.EQ(H84,$H$12:$H$97,0)</f>
        <v>17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50</v>
      </c>
      <c r="E85" s="2">
        <v>26</v>
      </c>
      <c r="F85" s="45">
        <f>SUM(D85:E85)</f>
        <v>76</v>
      </c>
      <c r="G85" s="46">
        <f>_xlfn.RANK.EQ(F85,$F$12:$F$97,0)</f>
        <v>31</v>
      </c>
      <c r="H85" s="47">
        <f>E85/F85</f>
        <v>0.34210526315789475</v>
      </c>
      <c r="I85" s="2">
        <f>_xlfn.RANK.EQ(H85,$H$12:$H$97,0)</f>
        <v>22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16</v>
      </c>
      <c r="E86" s="52">
        <v>8</v>
      </c>
      <c r="F86" s="53">
        <f>SUM(D86:E86)</f>
        <v>24</v>
      </c>
      <c r="G86" s="54">
        <f>_xlfn.RANK.EQ(F86,$F$12:$F$97,0)</f>
        <v>59</v>
      </c>
      <c r="H86" s="55">
        <f>E86/F86</f>
        <v>0.33333333333333331</v>
      </c>
      <c r="I86" s="52">
        <f>_xlfn.RANK.EQ(H86,$H$12:$H$97,0)</f>
        <v>27</v>
      </c>
    </row>
    <row r="87" spans="1:9" x14ac:dyDescent="0.15">
      <c r="A87" s="1" t="s">
        <v>175</v>
      </c>
      <c r="B87" s="8" t="s">
        <v>310</v>
      </c>
      <c r="C87" s="1" t="s">
        <v>176</v>
      </c>
      <c r="D87" s="2">
        <v>44</v>
      </c>
      <c r="E87" s="2">
        <v>5</v>
      </c>
      <c r="F87" s="45">
        <f>SUM(D87:E87)</f>
        <v>49</v>
      </c>
      <c r="G87" s="46">
        <f>_xlfn.RANK.EQ(F87,$F$12:$F$97,0)</f>
        <v>46</v>
      </c>
      <c r="H87" s="47">
        <f>E87/F87</f>
        <v>0.10204081632653061</v>
      </c>
      <c r="I87" s="2">
        <f>_xlfn.RANK.EQ(H87,$H$12:$H$97,0)</f>
        <v>74</v>
      </c>
    </row>
    <row r="88" spans="1:9" x14ac:dyDescent="0.15">
      <c r="A88" s="77" t="s">
        <v>177</v>
      </c>
      <c r="B88" s="77" t="s">
        <v>313</v>
      </c>
      <c r="C88" s="77" t="s">
        <v>178</v>
      </c>
      <c r="D88" s="48"/>
      <c r="E88" s="48"/>
      <c r="F88" s="49"/>
      <c r="G88" s="50"/>
      <c r="H88" s="51"/>
      <c r="I88" s="48"/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435</v>
      </c>
      <c r="E89" s="2">
        <v>158</v>
      </c>
      <c r="F89" s="45">
        <f t="shared" ref="F89:F97" si="16">SUM(D89:E89)</f>
        <v>593</v>
      </c>
      <c r="G89" s="46">
        <f t="shared" ref="G89:G97" si="17">_xlfn.RANK.EQ(F89,$F$12:$F$97,0)</f>
        <v>6</v>
      </c>
      <c r="H89" s="47">
        <f t="shared" ref="H89:H97" si="18">E89/F89</f>
        <v>0.26644182124789206</v>
      </c>
      <c r="I89" s="2">
        <f t="shared" ref="I89:I97" si="19">_xlfn.RANK.EQ(H89,$H$12:$H$97,0)</f>
        <v>50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9</v>
      </c>
      <c r="E90" s="2">
        <v>3</v>
      </c>
      <c r="F90" s="45">
        <f t="shared" si="16"/>
        <v>12</v>
      </c>
      <c r="G90" s="46">
        <f t="shared" si="17"/>
        <v>68</v>
      </c>
      <c r="H90" s="47">
        <f t="shared" si="18"/>
        <v>0.25</v>
      </c>
      <c r="I90" s="2">
        <f t="shared" si="19"/>
        <v>54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93</v>
      </c>
      <c r="E91" s="2">
        <v>43</v>
      </c>
      <c r="F91" s="45">
        <f t="shared" si="16"/>
        <v>136</v>
      </c>
      <c r="G91" s="46">
        <f t="shared" si="17"/>
        <v>20</v>
      </c>
      <c r="H91" s="47">
        <f t="shared" si="18"/>
        <v>0.31617647058823528</v>
      </c>
      <c r="I91" s="2">
        <f t="shared" si="19"/>
        <v>33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103</v>
      </c>
      <c r="E92" s="2">
        <v>31</v>
      </c>
      <c r="F92" s="45">
        <f t="shared" si="16"/>
        <v>134</v>
      </c>
      <c r="G92" s="46">
        <f t="shared" si="17"/>
        <v>21</v>
      </c>
      <c r="H92" s="47">
        <f t="shared" si="18"/>
        <v>0.23134328358208955</v>
      </c>
      <c r="I92" s="2">
        <f t="shared" si="19"/>
        <v>60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14</v>
      </c>
      <c r="E93" s="2">
        <v>4</v>
      </c>
      <c r="F93" s="45">
        <f t="shared" si="16"/>
        <v>18</v>
      </c>
      <c r="G93" s="46">
        <f t="shared" si="17"/>
        <v>61</v>
      </c>
      <c r="H93" s="47">
        <f t="shared" si="18"/>
        <v>0.22222222222222221</v>
      </c>
      <c r="I93" s="2">
        <f t="shared" si="19"/>
        <v>61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29</v>
      </c>
      <c r="E94" s="2">
        <v>11</v>
      </c>
      <c r="F94" s="45">
        <f t="shared" si="16"/>
        <v>40</v>
      </c>
      <c r="G94" s="46">
        <f t="shared" si="17"/>
        <v>51</v>
      </c>
      <c r="H94" s="47">
        <f t="shared" si="18"/>
        <v>0.27500000000000002</v>
      </c>
      <c r="I94" s="2">
        <f t="shared" si="19"/>
        <v>48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81</v>
      </c>
      <c r="E95" s="2">
        <v>39</v>
      </c>
      <c r="F95" s="45">
        <f t="shared" si="16"/>
        <v>120</v>
      </c>
      <c r="G95" s="46">
        <f t="shared" si="17"/>
        <v>22</v>
      </c>
      <c r="H95" s="47">
        <f t="shared" si="18"/>
        <v>0.32500000000000001</v>
      </c>
      <c r="I95" s="2">
        <f t="shared" si="19"/>
        <v>31</v>
      </c>
    </row>
    <row r="96" spans="1:9" x14ac:dyDescent="0.15">
      <c r="A96" s="1" t="s">
        <v>193</v>
      </c>
      <c r="B96" s="8" t="s">
        <v>310</v>
      </c>
      <c r="C96" s="1" t="s">
        <v>194</v>
      </c>
      <c r="D96" s="2">
        <v>7</v>
      </c>
      <c r="E96" s="2">
        <v>2</v>
      </c>
      <c r="F96" s="45">
        <f t="shared" si="16"/>
        <v>9</v>
      </c>
      <c r="G96" s="46">
        <f t="shared" si="17"/>
        <v>71</v>
      </c>
      <c r="H96" s="47">
        <f t="shared" si="18"/>
        <v>0.22222222222222221</v>
      </c>
      <c r="I96" s="2">
        <f t="shared" si="19"/>
        <v>61</v>
      </c>
    </row>
    <row r="97" spans="1:9" x14ac:dyDescent="0.15">
      <c r="A97" s="1" t="s">
        <v>195</v>
      </c>
      <c r="B97" s="8" t="s">
        <v>39</v>
      </c>
      <c r="C97" s="1" t="s">
        <v>196</v>
      </c>
      <c r="D97" s="2">
        <v>32</v>
      </c>
      <c r="E97" s="2">
        <v>20</v>
      </c>
      <c r="F97" s="45">
        <f t="shared" si="16"/>
        <v>52</v>
      </c>
      <c r="G97" s="46">
        <f t="shared" si="17"/>
        <v>43</v>
      </c>
      <c r="H97" s="47">
        <f t="shared" si="18"/>
        <v>0.38461538461538464</v>
      </c>
      <c r="I97" s="2">
        <f t="shared" si="19"/>
        <v>12</v>
      </c>
    </row>
    <row r="98" spans="1:9" ht="14.25" thickBot="1" x14ac:dyDescent="0.2">
      <c r="B98" s="90"/>
    </row>
    <row r="99" spans="1:9" ht="14.25" thickBot="1" x14ac:dyDescent="0.2">
      <c r="C99" s="275" t="s">
        <v>517</v>
      </c>
      <c r="D99" s="276">
        <f>SUM(D12:D97)</f>
        <v>8241</v>
      </c>
      <c r="E99" s="276">
        <f t="shared" ref="E99:F99" si="20">SUM(E12:E97)</f>
        <v>3817</v>
      </c>
      <c r="F99" s="277">
        <f t="shared" si="20"/>
        <v>12058</v>
      </c>
    </row>
  </sheetData>
  <autoFilter ref="A11:I97" xr:uid="{00000000-0009-0000-0000-00001F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1F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9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447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/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18</v>
      </c>
      <c r="E6" s="57">
        <f>INDEX(E12:E97,MATCH(C6,C12:C97,0),0)</f>
        <v>9</v>
      </c>
      <c r="F6" s="57">
        <f>SUM(D6:E6)</f>
        <v>27</v>
      </c>
      <c r="G6" s="58">
        <f>_xlfn.RANK.EQ(F6,$F$12:$F$97,0)</f>
        <v>62</v>
      </c>
      <c r="H6" s="59">
        <f>E6/F6</f>
        <v>0.33333333333333331</v>
      </c>
      <c r="I6" s="60">
        <f>_xlfn.RANK.EQ(H6,$H$12:$H$97,0)</f>
        <v>26</v>
      </c>
    </row>
    <row r="7" spans="1:13" x14ac:dyDescent="0.15">
      <c r="C7" s="28" t="s">
        <v>20</v>
      </c>
      <c r="D7" s="94">
        <f>ROUND(SUMIF($B$12:$B$97,"G",D12:D97)/(COUNTIFS(B12:B97,"G",D12:D97,"&lt;&gt;")),1)</f>
        <v>49.6</v>
      </c>
      <c r="E7" s="95">
        <f>ROUND(SUMIF($B$12:$B$97,"G",E12:E97)/(COUNTIFS(B12:B97,"G",D12:D97,"&lt;&gt;")),1)</f>
        <v>20.100000000000001</v>
      </c>
      <c r="F7" s="95">
        <f>ROUND(SUM(D7:E7),1)</f>
        <v>69.7</v>
      </c>
      <c r="G7" s="30"/>
      <c r="H7" s="31">
        <f>E7/F7</f>
        <v>0.28837876614060259</v>
      </c>
      <c r="I7" s="32"/>
    </row>
    <row r="8" spans="1:13" ht="14.25" thickBot="1" x14ac:dyDescent="0.2">
      <c r="C8" s="33" t="s">
        <v>21</v>
      </c>
      <c r="D8" s="97">
        <f>ROUND(AVERAGE(D12:D97),1)</f>
        <v>111</v>
      </c>
      <c r="E8" s="98">
        <f>ROUND(AVERAGE(E12:E97),1)</f>
        <v>51.2</v>
      </c>
      <c r="F8" s="98">
        <f>ROUND(SUM(D8:E8),1)</f>
        <v>162.19999999999999</v>
      </c>
      <c r="G8" s="36"/>
      <c r="H8" s="37">
        <f>E8/F8</f>
        <v>0.31565967940813816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2021年度（基準日：５月１日）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6" t="s">
        <v>22</v>
      </c>
      <c r="B11" s="88" t="s">
        <v>23</v>
      </c>
      <c r="C11" s="16" t="s">
        <v>15</v>
      </c>
      <c r="D11" s="40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411</v>
      </c>
      <c r="E12" s="2">
        <v>157</v>
      </c>
      <c r="F12" s="45">
        <f>SUM(D12:E12)</f>
        <v>568</v>
      </c>
      <c r="G12" s="46">
        <f>_xlfn.RANK.EQ(F12,$F$12:$F$97,0)</f>
        <v>8</v>
      </c>
      <c r="H12" s="47">
        <f>E12/F12</f>
        <v>0.27640845070422537</v>
      </c>
      <c r="I12" s="2">
        <f>_xlfn.RANK.EQ(H12,$H$12:$H$97,0)</f>
        <v>45</v>
      </c>
    </row>
    <row r="13" spans="1:13" x14ac:dyDescent="0.15">
      <c r="A13" s="77" t="s">
        <v>26</v>
      </c>
      <c r="B13" s="77" t="s">
        <v>313</v>
      </c>
      <c r="C13" s="77" t="s">
        <v>27</v>
      </c>
      <c r="D13" s="48"/>
      <c r="E13" s="48"/>
      <c r="F13" s="49"/>
      <c r="G13" s="50"/>
      <c r="H13" s="51"/>
      <c r="I13" s="48"/>
    </row>
    <row r="14" spans="1:13" x14ac:dyDescent="0.15">
      <c r="A14" s="1" t="s">
        <v>28</v>
      </c>
      <c r="B14" s="8" t="s">
        <v>310</v>
      </c>
      <c r="C14" s="1" t="s">
        <v>29</v>
      </c>
      <c r="D14" s="2">
        <v>11</v>
      </c>
      <c r="E14" s="2">
        <v>5</v>
      </c>
      <c r="F14" s="45">
        <f t="shared" ref="F14:F21" si="0">SUM(D14:E14)</f>
        <v>16</v>
      </c>
      <c r="G14" s="46">
        <f t="shared" ref="G14:G21" si="1">_xlfn.RANK.EQ(F14,$F$12:$F$97,0)</f>
        <v>65</v>
      </c>
      <c r="H14" s="47">
        <f t="shared" ref="H14:H21" si="2">E14/F14</f>
        <v>0.3125</v>
      </c>
      <c r="I14" s="2">
        <f t="shared" ref="I14:I21" si="3">_xlfn.RANK.EQ(H14,$H$12:$H$97,0)</f>
        <v>35</v>
      </c>
    </row>
    <row r="15" spans="1:13" x14ac:dyDescent="0.15">
      <c r="A15" s="1" t="s">
        <v>30</v>
      </c>
      <c r="B15" s="8" t="s">
        <v>311</v>
      </c>
      <c r="C15" s="1" t="s">
        <v>31</v>
      </c>
      <c r="D15" s="2">
        <v>2</v>
      </c>
      <c r="E15" s="2">
        <v>1</v>
      </c>
      <c r="F15" s="45">
        <f t="shared" si="0"/>
        <v>3</v>
      </c>
      <c r="G15" s="46">
        <f t="shared" si="1"/>
        <v>77</v>
      </c>
      <c r="H15" s="47">
        <f t="shared" si="2"/>
        <v>0.33333333333333331</v>
      </c>
      <c r="I15" s="2">
        <f t="shared" si="3"/>
        <v>26</v>
      </c>
    </row>
    <row r="16" spans="1:13" x14ac:dyDescent="0.15">
      <c r="A16" s="1" t="s">
        <v>32</v>
      </c>
      <c r="B16" s="8" t="s">
        <v>310</v>
      </c>
      <c r="C16" s="1" t="s">
        <v>33</v>
      </c>
      <c r="D16" s="2">
        <v>7</v>
      </c>
      <c r="E16" s="2">
        <v>7</v>
      </c>
      <c r="F16" s="45">
        <f t="shared" si="0"/>
        <v>14</v>
      </c>
      <c r="G16" s="46">
        <f t="shared" si="1"/>
        <v>67</v>
      </c>
      <c r="H16" s="47">
        <f t="shared" si="2"/>
        <v>0.5</v>
      </c>
      <c r="I16" s="2">
        <f t="shared" si="3"/>
        <v>5</v>
      </c>
    </row>
    <row r="17" spans="1:9" x14ac:dyDescent="0.15">
      <c r="A17" s="1" t="s">
        <v>34</v>
      </c>
      <c r="B17" s="8" t="s">
        <v>310</v>
      </c>
      <c r="C17" s="1" t="s">
        <v>35</v>
      </c>
      <c r="D17" s="2">
        <v>6</v>
      </c>
      <c r="E17" s="2">
        <v>1</v>
      </c>
      <c r="F17" s="45">
        <f t="shared" si="0"/>
        <v>7</v>
      </c>
      <c r="G17" s="46">
        <f t="shared" si="1"/>
        <v>74</v>
      </c>
      <c r="H17" s="47">
        <f t="shared" si="2"/>
        <v>0.14285714285714285</v>
      </c>
      <c r="I17" s="2">
        <f t="shared" si="3"/>
        <v>72</v>
      </c>
    </row>
    <row r="18" spans="1:9" x14ac:dyDescent="0.15">
      <c r="A18" s="1" t="s">
        <v>36</v>
      </c>
      <c r="B18" s="8" t="s">
        <v>312</v>
      </c>
      <c r="C18" s="1" t="s">
        <v>37</v>
      </c>
      <c r="D18" s="2">
        <v>9</v>
      </c>
      <c r="E18" s="2">
        <v>3</v>
      </c>
      <c r="F18" s="45">
        <f t="shared" si="0"/>
        <v>12</v>
      </c>
      <c r="G18" s="46">
        <f t="shared" si="1"/>
        <v>70</v>
      </c>
      <c r="H18" s="47">
        <f t="shared" si="2"/>
        <v>0.25</v>
      </c>
      <c r="I18" s="2">
        <f t="shared" si="3"/>
        <v>50</v>
      </c>
    </row>
    <row r="19" spans="1:9" x14ac:dyDescent="0.15">
      <c r="A19" s="1" t="s">
        <v>38</v>
      </c>
      <c r="B19" s="8" t="s">
        <v>39</v>
      </c>
      <c r="C19" s="1" t="s">
        <v>40</v>
      </c>
      <c r="D19" s="2">
        <v>57</v>
      </c>
      <c r="E19" s="2">
        <v>27</v>
      </c>
      <c r="F19" s="45">
        <f t="shared" si="0"/>
        <v>84</v>
      </c>
      <c r="G19" s="46">
        <f t="shared" si="1"/>
        <v>28</v>
      </c>
      <c r="H19" s="47">
        <f t="shared" si="2"/>
        <v>0.32142857142857145</v>
      </c>
      <c r="I19" s="2">
        <f t="shared" si="3"/>
        <v>34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22</v>
      </c>
      <c r="E20" s="2">
        <v>11</v>
      </c>
      <c r="F20" s="45">
        <f t="shared" si="0"/>
        <v>33</v>
      </c>
      <c r="G20" s="46">
        <f t="shared" si="1"/>
        <v>55</v>
      </c>
      <c r="H20" s="47">
        <f t="shared" si="2"/>
        <v>0.33333333333333331</v>
      </c>
      <c r="I20" s="2">
        <f t="shared" si="3"/>
        <v>26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475</v>
      </c>
      <c r="E21" s="2">
        <v>176</v>
      </c>
      <c r="F21" s="45">
        <f t="shared" si="0"/>
        <v>651</v>
      </c>
      <c r="G21" s="46">
        <f t="shared" si="1"/>
        <v>5</v>
      </c>
      <c r="H21" s="47">
        <f t="shared" si="2"/>
        <v>0.27035330261136714</v>
      </c>
      <c r="I21" s="2">
        <f t="shared" si="3"/>
        <v>46</v>
      </c>
    </row>
    <row r="22" spans="1:9" x14ac:dyDescent="0.15">
      <c r="A22" s="77" t="s">
        <v>45</v>
      </c>
      <c r="B22" s="77" t="s">
        <v>313</v>
      </c>
      <c r="C22" s="77" t="s">
        <v>46</v>
      </c>
      <c r="D22" s="48"/>
      <c r="E22" s="48"/>
      <c r="F22" s="49"/>
      <c r="G22" s="50"/>
      <c r="H22" s="51"/>
      <c r="I22" s="48"/>
    </row>
    <row r="23" spans="1:9" x14ac:dyDescent="0.15">
      <c r="A23" s="1" t="s">
        <v>47</v>
      </c>
      <c r="B23" s="8" t="s">
        <v>39</v>
      </c>
      <c r="C23" s="1" t="s">
        <v>48</v>
      </c>
      <c r="D23" s="2">
        <v>44</v>
      </c>
      <c r="E23" s="2">
        <v>12</v>
      </c>
      <c r="F23" s="45">
        <f>SUM(D23:E23)</f>
        <v>56</v>
      </c>
      <c r="G23" s="46">
        <f>_xlfn.RANK.EQ(F23,$F$12:$F$97,0)</f>
        <v>42</v>
      </c>
      <c r="H23" s="47">
        <f>E23/F23</f>
        <v>0.21428571428571427</v>
      </c>
      <c r="I23" s="2">
        <f>_xlfn.RANK.EQ(H23,$H$12:$H$97,0)</f>
        <v>57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51</v>
      </c>
      <c r="E24" s="2">
        <v>14</v>
      </c>
      <c r="F24" s="45">
        <f>SUM(D24:E24)</f>
        <v>65</v>
      </c>
      <c r="G24" s="46">
        <f>_xlfn.RANK.EQ(F24,$F$12:$F$97,0)</f>
        <v>36</v>
      </c>
      <c r="H24" s="47">
        <f>E24/F24</f>
        <v>0.2153846153846154</v>
      </c>
      <c r="I24" s="2">
        <f>_xlfn.RANK.EQ(H24,$H$12:$H$97,0)</f>
        <v>56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3</v>
      </c>
      <c r="E25" s="2">
        <v>4</v>
      </c>
      <c r="F25" s="45">
        <f>SUM(D25:E25)</f>
        <v>7</v>
      </c>
      <c r="G25" s="46">
        <f>_xlfn.RANK.EQ(F25,$F$12:$F$97,0)</f>
        <v>74</v>
      </c>
      <c r="H25" s="47">
        <f>E25/F25</f>
        <v>0.5714285714285714</v>
      </c>
      <c r="I25" s="2">
        <f>_xlfn.RANK.EQ(H25,$H$12:$H$97,0)</f>
        <v>4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25</v>
      </c>
      <c r="E26" s="2">
        <v>2</v>
      </c>
      <c r="F26" s="45">
        <f>SUM(D26:E26)</f>
        <v>27</v>
      </c>
      <c r="G26" s="46">
        <f>_xlfn.RANK.EQ(F26,$F$12:$F$97,0)</f>
        <v>62</v>
      </c>
      <c r="H26" s="47">
        <f>E26/F26</f>
        <v>7.407407407407407E-2</v>
      </c>
      <c r="I26" s="2">
        <f>_xlfn.RANK.EQ(H26,$H$12:$H$97,0)</f>
        <v>75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471</v>
      </c>
      <c r="E27" s="2">
        <v>229</v>
      </c>
      <c r="F27" s="45">
        <f>SUM(D27:E27)</f>
        <v>700</v>
      </c>
      <c r="G27" s="46">
        <f>_xlfn.RANK.EQ(F27,$F$12:$F$97,0)</f>
        <v>4</v>
      </c>
      <c r="H27" s="47">
        <f>E27/F27</f>
        <v>0.32714285714285712</v>
      </c>
      <c r="I27" s="2">
        <f>_xlfn.RANK.EQ(H27,$H$12:$H$97,0)</f>
        <v>33</v>
      </c>
    </row>
    <row r="28" spans="1:9" x14ac:dyDescent="0.15">
      <c r="A28" s="77" t="s">
        <v>57</v>
      </c>
      <c r="B28" s="77" t="s">
        <v>311</v>
      </c>
      <c r="C28" s="77" t="s">
        <v>58</v>
      </c>
      <c r="D28" s="48"/>
      <c r="E28" s="48"/>
      <c r="F28" s="49"/>
      <c r="G28" s="50"/>
      <c r="H28" s="51"/>
      <c r="I28" s="48"/>
    </row>
    <row r="29" spans="1:9" x14ac:dyDescent="0.15">
      <c r="A29" s="1" t="s">
        <v>59</v>
      </c>
      <c r="B29" s="8" t="s">
        <v>315</v>
      </c>
      <c r="C29" s="1" t="s">
        <v>60</v>
      </c>
      <c r="D29" s="2">
        <v>22</v>
      </c>
      <c r="E29" s="2">
        <v>8</v>
      </c>
      <c r="F29" s="45">
        <f t="shared" ref="F29:F48" si="4">SUM(D29:E29)</f>
        <v>30</v>
      </c>
      <c r="G29" s="46">
        <f t="shared" ref="G29:G48" si="5">_xlfn.RANK.EQ(F29,$F$12:$F$97,0)</f>
        <v>56</v>
      </c>
      <c r="H29" s="47">
        <f t="shared" ref="H29:H48" si="6">E29/F29</f>
        <v>0.26666666666666666</v>
      </c>
      <c r="I29" s="2">
        <f t="shared" ref="I29:I48" si="7">_xlfn.RANK.EQ(H29,$H$12:$H$97,0)</f>
        <v>48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39</v>
      </c>
      <c r="E30" s="2">
        <v>25</v>
      </c>
      <c r="F30" s="45">
        <f t="shared" si="4"/>
        <v>64</v>
      </c>
      <c r="G30" s="46">
        <f t="shared" si="5"/>
        <v>38</v>
      </c>
      <c r="H30" s="47">
        <f t="shared" si="6"/>
        <v>0.390625</v>
      </c>
      <c r="I30" s="2">
        <f t="shared" si="7"/>
        <v>16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61</v>
      </c>
      <c r="E31" s="2">
        <v>27</v>
      </c>
      <c r="F31" s="45">
        <f t="shared" si="4"/>
        <v>88</v>
      </c>
      <c r="G31" s="46">
        <f t="shared" si="5"/>
        <v>27</v>
      </c>
      <c r="H31" s="47">
        <f t="shared" si="6"/>
        <v>0.30681818181818182</v>
      </c>
      <c r="I31" s="2">
        <f t="shared" si="7"/>
        <v>36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175</v>
      </c>
      <c r="E32" s="2">
        <v>100</v>
      </c>
      <c r="F32" s="45">
        <f t="shared" si="4"/>
        <v>275</v>
      </c>
      <c r="G32" s="46">
        <f t="shared" si="5"/>
        <v>12</v>
      </c>
      <c r="H32" s="47">
        <f t="shared" si="6"/>
        <v>0.36363636363636365</v>
      </c>
      <c r="I32" s="2">
        <f t="shared" si="7"/>
        <v>23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1355</v>
      </c>
      <c r="E33" s="2">
        <v>576</v>
      </c>
      <c r="F33" s="45">
        <f t="shared" si="4"/>
        <v>1931</v>
      </c>
      <c r="G33" s="46">
        <f t="shared" si="5"/>
        <v>1</v>
      </c>
      <c r="H33" s="47">
        <f t="shared" si="6"/>
        <v>0.29829104091144487</v>
      </c>
      <c r="I33" s="2">
        <f t="shared" si="7"/>
        <v>38</v>
      </c>
    </row>
    <row r="34" spans="1:9" x14ac:dyDescent="0.15">
      <c r="A34" s="1" t="s">
        <v>69</v>
      </c>
      <c r="B34" s="8" t="s">
        <v>312</v>
      </c>
      <c r="C34" s="1" t="s">
        <v>70</v>
      </c>
      <c r="D34" s="2">
        <v>183</v>
      </c>
      <c r="E34" s="2">
        <v>149</v>
      </c>
      <c r="F34" s="45">
        <f t="shared" si="4"/>
        <v>332</v>
      </c>
      <c r="G34" s="46">
        <f t="shared" si="5"/>
        <v>11</v>
      </c>
      <c r="H34" s="47">
        <f t="shared" si="6"/>
        <v>0.44879518072289154</v>
      </c>
      <c r="I34" s="2">
        <f t="shared" si="7"/>
        <v>12</v>
      </c>
    </row>
    <row r="35" spans="1:9" x14ac:dyDescent="0.15">
      <c r="A35" s="1" t="s">
        <v>71</v>
      </c>
      <c r="B35" s="8" t="s">
        <v>311</v>
      </c>
      <c r="C35" s="1" t="s">
        <v>72</v>
      </c>
      <c r="D35" s="2">
        <v>40</v>
      </c>
      <c r="E35" s="2">
        <v>38</v>
      </c>
      <c r="F35" s="45">
        <f t="shared" si="4"/>
        <v>78</v>
      </c>
      <c r="G35" s="46">
        <f t="shared" si="5"/>
        <v>30</v>
      </c>
      <c r="H35" s="47">
        <f t="shared" si="6"/>
        <v>0.48717948717948717</v>
      </c>
      <c r="I35" s="2">
        <f t="shared" si="7"/>
        <v>7</v>
      </c>
    </row>
    <row r="36" spans="1:9" x14ac:dyDescent="0.15">
      <c r="A36" s="1" t="s">
        <v>73</v>
      </c>
      <c r="B36" s="8" t="s">
        <v>311</v>
      </c>
      <c r="C36" s="1" t="s">
        <v>74</v>
      </c>
      <c r="D36" s="2">
        <v>62</v>
      </c>
      <c r="E36" s="2">
        <v>87</v>
      </c>
      <c r="F36" s="45">
        <f t="shared" si="4"/>
        <v>149</v>
      </c>
      <c r="G36" s="46">
        <f t="shared" si="5"/>
        <v>18</v>
      </c>
      <c r="H36" s="47">
        <f t="shared" si="6"/>
        <v>0.58389261744966447</v>
      </c>
      <c r="I36" s="2">
        <f t="shared" si="7"/>
        <v>3</v>
      </c>
    </row>
    <row r="37" spans="1:9" x14ac:dyDescent="0.15">
      <c r="A37" s="1" t="s">
        <v>75</v>
      </c>
      <c r="B37" s="8" t="s">
        <v>310</v>
      </c>
      <c r="C37" s="1" t="s">
        <v>76</v>
      </c>
      <c r="D37" s="2">
        <v>222</v>
      </c>
      <c r="E37" s="2">
        <v>50</v>
      </c>
      <c r="F37" s="45">
        <f t="shared" si="4"/>
        <v>272</v>
      </c>
      <c r="G37" s="46">
        <f t="shared" si="5"/>
        <v>13</v>
      </c>
      <c r="H37" s="47">
        <f t="shared" si="6"/>
        <v>0.18382352941176472</v>
      </c>
      <c r="I37" s="2">
        <f t="shared" si="7"/>
        <v>68</v>
      </c>
    </row>
    <row r="38" spans="1:9" x14ac:dyDescent="0.15">
      <c r="A38" s="1" t="s">
        <v>77</v>
      </c>
      <c r="B38" s="8" t="s">
        <v>315</v>
      </c>
      <c r="C38" s="1" t="s">
        <v>78</v>
      </c>
      <c r="D38" s="2">
        <v>0</v>
      </c>
      <c r="E38" s="2">
        <v>66</v>
      </c>
      <c r="F38" s="45">
        <f t="shared" si="4"/>
        <v>66</v>
      </c>
      <c r="G38" s="46">
        <f t="shared" si="5"/>
        <v>35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79</v>
      </c>
      <c r="B39" s="8" t="s">
        <v>313</v>
      </c>
      <c r="C39" s="1" t="s">
        <v>80</v>
      </c>
      <c r="D39" s="2">
        <v>42</v>
      </c>
      <c r="E39" s="2">
        <v>23</v>
      </c>
      <c r="F39" s="45">
        <f t="shared" si="4"/>
        <v>65</v>
      </c>
      <c r="G39" s="46">
        <f t="shared" si="5"/>
        <v>36</v>
      </c>
      <c r="H39" s="47">
        <f t="shared" si="6"/>
        <v>0.35384615384615387</v>
      </c>
      <c r="I39" s="2">
        <f t="shared" si="7"/>
        <v>24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84</v>
      </c>
      <c r="E40" s="2">
        <v>53</v>
      </c>
      <c r="F40" s="45">
        <f t="shared" si="4"/>
        <v>137</v>
      </c>
      <c r="G40" s="46">
        <f t="shared" si="5"/>
        <v>20</v>
      </c>
      <c r="H40" s="47">
        <f t="shared" si="6"/>
        <v>0.38686131386861317</v>
      </c>
      <c r="I40" s="2">
        <f t="shared" si="7"/>
        <v>17</v>
      </c>
    </row>
    <row r="41" spans="1:9" x14ac:dyDescent="0.15">
      <c r="A41" s="1" t="s">
        <v>83</v>
      </c>
      <c r="B41" s="8" t="s">
        <v>310</v>
      </c>
      <c r="C41" s="1" t="s">
        <v>84</v>
      </c>
      <c r="D41" s="2">
        <v>39</v>
      </c>
      <c r="E41" s="2">
        <v>2</v>
      </c>
      <c r="F41" s="45">
        <f t="shared" si="4"/>
        <v>41</v>
      </c>
      <c r="G41" s="46">
        <f t="shared" si="5"/>
        <v>49</v>
      </c>
      <c r="H41" s="47">
        <f t="shared" si="6"/>
        <v>4.878048780487805E-2</v>
      </c>
      <c r="I41" s="2">
        <f t="shared" si="7"/>
        <v>77</v>
      </c>
    </row>
    <row r="42" spans="1:9" x14ac:dyDescent="0.15">
      <c r="A42" s="1" t="s">
        <v>85</v>
      </c>
      <c r="B42" s="8" t="s">
        <v>311</v>
      </c>
      <c r="C42" s="1" t="s">
        <v>86</v>
      </c>
      <c r="D42" s="2">
        <v>105</v>
      </c>
      <c r="E42" s="2">
        <v>66</v>
      </c>
      <c r="F42" s="45">
        <f t="shared" si="4"/>
        <v>171</v>
      </c>
      <c r="G42" s="46">
        <f t="shared" si="5"/>
        <v>15</v>
      </c>
      <c r="H42" s="47">
        <f t="shared" si="6"/>
        <v>0.38596491228070173</v>
      </c>
      <c r="I42" s="2">
        <f t="shared" si="7"/>
        <v>18</v>
      </c>
    </row>
    <row r="43" spans="1:9" x14ac:dyDescent="0.15">
      <c r="A43" s="1" t="s">
        <v>87</v>
      </c>
      <c r="B43" s="8" t="s">
        <v>314</v>
      </c>
      <c r="C43" s="1" t="s">
        <v>88</v>
      </c>
      <c r="D43" s="2">
        <v>8</v>
      </c>
      <c r="E43" s="2">
        <v>2</v>
      </c>
      <c r="F43" s="45">
        <f t="shared" si="4"/>
        <v>10</v>
      </c>
      <c r="G43" s="46">
        <f t="shared" si="5"/>
        <v>71</v>
      </c>
      <c r="H43" s="47">
        <f t="shared" si="6"/>
        <v>0.2</v>
      </c>
      <c r="I43" s="2">
        <f t="shared" si="7"/>
        <v>61</v>
      </c>
    </row>
    <row r="44" spans="1:9" x14ac:dyDescent="0.15">
      <c r="A44" s="1" t="s">
        <v>89</v>
      </c>
      <c r="B44" s="89" t="s">
        <v>310</v>
      </c>
      <c r="C44" s="1" t="s">
        <v>90</v>
      </c>
      <c r="D44" s="2">
        <v>13</v>
      </c>
      <c r="E44" s="2">
        <v>12</v>
      </c>
      <c r="F44" s="45">
        <f t="shared" si="4"/>
        <v>25</v>
      </c>
      <c r="G44" s="46">
        <f t="shared" si="5"/>
        <v>64</v>
      </c>
      <c r="H44" s="47">
        <f t="shared" si="6"/>
        <v>0.48</v>
      </c>
      <c r="I44" s="2">
        <f t="shared" si="7"/>
        <v>9</v>
      </c>
    </row>
    <row r="45" spans="1:9" x14ac:dyDescent="0.15">
      <c r="A45" s="1" t="s">
        <v>91</v>
      </c>
      <c r="B45" s="8" t="s">
        <v>315</v>
      </c>
      <c r="C45" s="1" t="s">
        <v>92</v>
      </c>
      <c r="D45" s="2">
        <v>66</v>
      </c>
      <c r="E45" s="2">
        <v>15</v>
      </c>
      <c r="F45" s="45">
        <f t="shared" si="4"/>
        <v>81</v>
      </c>
      <c r="G45" s="46">
        <f t="shared" si="5"/>
        <v>29</v>
      </c>
      <c r="H45" s="47">
        <f t="shared" si="6"/>
        <v>0.18518518518518517</v>
      </c>
      <c r="I45" s="2">
        <f t="shared" si="7"/>
        <v>67</v>
      </c>
    </row>
    <row r="46" spans="1:9" x14ac:dyDescent="0.15">
      <c r="A46" s="1" t="s">
        <v>93</v>
      </c>
      <c r="B46" s="8" t="s">
        <v>314</v>
      </c>
      <c r="C46" s="1" t="s">
        <v>94</v>
      </c>
      <c r="D46" s="2">
        <v>105</v>
      </c>
      <c r="E46" s="2">
        <v>27</v>
      </c>
      <c r="F46" s="45">
        <f t="shared" si="4"/>
        <v>132</v>
      </c>
      <c r="G46" s="46">
        <f t="shared" si="5"/>
        <v>21</v>
      </c>
      <c r="H46" s="47">
        <f t="shared" si="6"/>
        <v>0.20454545454545456</v>
      </c>
      <c r="I46" s="2">
        <f t="shared" si="7"/>
        <v>59</v>
      </c>
    </row>
    <row r="47" spans="1:9" x14ac:dyDescent="0.15">
      <c r="A47" s="1" t="s">
        <v>95</v>
      </c>
      <c r="B47" s="8" t="s">
        <v>309</v>
      </c>
      <c r="C47" s="1" t="s">
        <v>96</v>
      </c>
      <c r="D47" s="2">
        <v>97</v>
      </c>
      <c r="E47" s="2">
        <v>59</v>
      </c>
      <c r="F47" s="45">
        <f t="shared" si="4"/>
        <v>156</v>
      </c>
      <c r="G47" s="46">
        <f t="shared" si="5"/>
        <v>17</v>
      </c>
      <c r="H47" s="47">
        <f t="shared" si="6"/>
        <v>0.37820512820512819</v>
      </c>
      <c r="I47" s="2">
        <f t="shared" si="7"/>
        <v>20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24</v>
      </c>
      <c r="E48" s="2">
        <v>6</v>
      </c>
      <c r="F48" s="45">
        <f t="shared" si="4"/>
        <v>30</v>
      </c>
      <c r="G48" s="46">
        <f t="shared" si="5"/>
        <v>56</v>
      </c>
      <c r="H48" s="47">
        <f t="shared" si="6"/>
        <v>0.2</v>
      </c>
      <c r="I48" s="2">
        <f t="shared" si="7"/>
        <v>61</v>
      </c>
    </row>
    <row r="49" spans="1:9" x14ac:dyDescent="0.15">
      <c r="A49" s="77" t="s">
        <v>99</v>
      </c>
      <c r="B49" s="77" t="s">
        <v>313</v>
      </c>
      <c r="C49" s="77" t="s">
        <v>100</v>
      </c>
      <c r="D49" s="48"/>
      <c r="E49" s="48"/>
      <c r="F49" s="49"/>
      <c r="G49" s="50"/>
      <c r="H49" s="51"/>
      <c r="I49" s="48"/>
    </row>
    <row r="50" spans="1:9" x14ac:dyDescent="0.15">
      <c r="A50" s="1" t="s">
        <v>101</v>
      </c>
      <c r="B50" s="8" t="s">
        <v>39</v>
      </c>
      <c r="C50" s="1" t="s">
        <v>102</v>
      </c>
      <c r="D50" s="2">
        <v>38</v>
      </c>
      <c r="E50" s="2">
        <v>15</v>
      </c>
      <c r="F50" s="45">
        <f t="shared" ref="F50:F66" si="8">SUM(D50:E50)</f>
        <v>53</v>
      </c>
      <c r="G50" s="46">
        <f t="shared" ref="G50:G66" si="9">_xlfn.RANK.EQ(F50,$F$12:$F$97,0)</f>
        <v>43</v>
      </c>
      <c r="H50" s="47">
        <f t="shared" ref="H50:H66" si="10">E50/F50</f>
        <v>0.28301886792452829</v>
      </c>
      <c r="I50" s="2">
        <f t="shared" ref="I50:I66" si="11">_xlfn.RANK.EQ(H50,$H$12:$H$97,0)</f>
        <v>43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108</v>
      </c>
      <c r="E51" s="2">
        <v>32</v>
      </c>
      <c r="F51" s="45">
        <f t="shared" si="8"/>
        <v>140</v>
      </c>
      <c r="G51" s="46">
        <f t="shared" si="9"/>
        <v>19</v>
      </c>
      <c r="H51" s="47">
        <f t="shared" si="10"/>
        <v>0.22857142857142856</v>
      </c>
      <c r="I51" s="2">
        <f t="shared" si="11"/>
        <v>53</v>
      </c>
    </row>
    <row r="52" spans="1:9" x14ac:dyDescent="0.15">
      <c r="A52" s="1" t="s">
        <v>105</v>
      </c>
      <c r="B52" s="8" t="s">
        <v>314</v>
      </c>
      <c r="C52" s="1" t="s">
        <v>106</v>
      </c>
      <c r="D52" s="2">
        <v>61</v>
      </c>
      <c r="E52" s="2">
        <v>15</v>
      </c>
      <c r="F52" s="45">
        <f t="shared" si="8"/>
        <v>76</v>
      </c>
      <c r="G52" s="46">
        <f t="shared" si="9"/>
        <v>31</v>
      </c>
      <c r="H52" s="47">
        <f t="shared" si="10"/>
        <v>0.19736842105263158</v>
      </c>
      <c r="I52" s="2">
        <f t="shared" si="11"/>
        <v>65</v>
      </c>
    </row>
    <row r="53" spans="1:9" x14ac:dyDescent="0.15">
      <c r="A53" s="1" t="s">
        <v>107</v>
      </c>
      <c r="B53" s="8" t="s">
        <v>39</v>
      </c>
      <c r="C53" s="1" t="s">
        <v>108</v>
      </c>
      <c r="D53" s="2">
        <v>31</v>
      </c>
      <c r="E53" s="2">
        <v>9</v>
      </c>
      <c r="F53" s="45">
        <f t="shared" si="8"/>
        <v>40</v>
      </c>
      <c r="G53" s="46">
        <f t="shared" si="9"/>
        <v>50</v>
      </c>
      <c r="H53" s="47">
        <f t="shared" si="10"/>
        <v>0.22500000000000001</v>
      </c>
      <c r="I53" s="2">
        <f t="shared" si="11"/>
        <v>54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33</v>
      </c>
      <c r="E54" s="2">
        <v>13</v>
      </c>
      <c r="F54" s="45">
        <f t="shared" si="8"/>
        <v>46</v>
      </c>
      <c r="G54" s="46">
        <f t="shared" si="9"/>
        <v>47</v>
      </c>
      <c r="H54" s="47">
        <f t="shared" si="10"/>
        <v>0.28260869565217389</v>
      </c>
      <c r="I54" s="2">
        <f t="shared" si="11"/>
        <v>44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81</v>
      </c>
      <c r="E55" s="2">
        <v>18</v>
      </c>
      <c r="F55" s="45">
        <f t="shared" si="8"/>
        <v>99</v>
      </c>
      <c r="G55" s="46">
        <f t="shared" si="9"/>
        <v>23</v>
      </c>
      <c r="H55" s="47">
        <f t="shared" si="10"/>
        <v>0.18181818181818182</v>
      </c>
      <c r="I55" s="2">
        <f t="shared" si="11"/>
        <v>69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73</v>
      </c>
      <c r="E56" s="2">
        <v>18</v>
      </c>
      <c r="F56" s="45">
        <f t="shared" si="8"/>
        <v>91</v>
      </c>
      <c r="G56" s="46">
        <f t="shared" si="9"/>
        <v>26</v>
      </c>
      <c r="H56" s="47">
        <f t="shared" si="10"/>
        <v>0.19780219780219779</v>
      </c>
      <c r="I56" s="2">
        <f t="shared" si="11"/>
        <v>64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34</v>
      </c>
      <c r="E57" s="2">
        <v>3</v>
      </c>
      <c r="F57" s="45">
        <f t="shared" si="8"/>
        <v>37</v>
      </c>
      <c r="G57" s="46">
        <f t="shared" si="9"/>
        <v>52</v>
      </c>
      <c r="H57" s="47">
        <f t="shared" si="10"/>
        <v>8.1081081081081086E-2</v>
      </c>
      <c r="I57" s="2">
        <f t="shared" si="11"/>
        <v>74</v>
      </c>
    </row>
    <row r="58" spans="1:9" x14ac:dyDescent="0.15">
      <c r="A58" s="1" t="s">
        <v>117</v>
      </c>
      <c r="B58" s="8" t="s">
        <v>312</v>
      </c>
      <c r="C58" s="1" t="s">
        <v>118</v>
      </c>
      <c r="D58" s="2">
        <v>30</v>
      </c>
      <c r="E58" s="2">
        <v>4</v>
      </c>
      <c r="F58" s="45">
        <f t="shared" si="8"/>
        <v>34</v>
      </c>
      <c r="G58" s="46">
        <f t="shared" si="9"/>
        <v>54</v>
      </c>
      <c r="H58" s="47">
        <f t="shared" si="10"/>
        <v>0.11764705882352941</v>
      </c>
      <c r="I58" s="2">
        <f t="shared" si="11"/>
        <v>73</v>
      </c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408</v>
      </c>
      <c r="E59" s="2">
        <v>167</v>
      </c>
      <c r="F59" s="45">
        <f t="shared" si="8"/>
        <v>575</v>
      </c>
      <c r="G59" s="46">
        <f t="shared" si="9"/>
        <v>7</v>
      </c>
      <c r="H59" s="47">
        <f t="shared" si="10"/>
        <v>0.29043478260869565</v>
      </c>
      <c r="I59" s="2">
        <f t="shared" si="11"/>
        <v>40</v>
      </c>
    </row>
    <row r="60" spans="1:9" x14ac:dyDescent="0.15">
      <c r="A60" s="1" t="s">
        <v>121</v>
      </c>
      <c r="B60" s="8" t="s">
        <v>310</v>
      </c>
      <c r="C60" s="1" t="s">
        <v>122</v>
      </c>
      <c r="D60" s="2">
        <v>40</v>
      </c>
      <c r="E60" s="2">
        <v>7</v>
      </c>
      <c r="F60" s="45">
        <f t="shared" si="8"/>
        <v>47</v>
      </c>
      <c r="G60" s="46">
        <f t="shared" si="9"/>
        <v>46</v>
      </c>
      <c r="H60" s="47">
        <f t="shared" si="10"/>
        <v>0.14893617021276595</v>
      </c>
      <c r="I60" s="2">
        <f t="shared" si="11"/>
        <v>71</v>
      </c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4</v>
      </c>
      <c r="E61" s="2">
        <v>4</v>
      </c>
      <c r="F61" s="45">
        <f t="shared" si="8"/>
        <v>8</v>
      </c>
      <c r="G61" s="46">
        <f t="shared" si="9"/>
        <v>73</v>
      </c>
      <c r="H61" s="47">
        <f t="shared" si="10"/>
        <v>0.5</v>
      </c>
      <c r="I61" s="2">
        <f t="shared" si="11"/>
        <v>5</v>
      </c>
    </row>
    <row r="62" spans="1:9" x14ac:dyDescent="0.15">
      <c r="A62" s="1" t="s">
        <v>125</v>
      </c>
      <c r="B62" s="8" t="s">
        <v>310</v>
      </c>
      <c r="C62" s="1" t="s">
        <v>126</v>
      </c>
      <c r="D62" s="2">
        <v>13</v>
      </c>
      <c r="E62" s="2">
        <v>1</v>
      </c>
      <c r="F62" s="45">
        <f t="shared" si="8"/>
        <v>14</v>
      </c>
      <c r="G62" s="46">
        <f t="shared" si="9"/>
        <v>67</v>
      </c>
      <c r="H62" s="47">
        <f t="shared" si="10"/>
        <v>7.1428571428571425E-2</v>
      </c>
      <c r="I62" s="2">
        <f t="shared" si="11"/>
        <v>76</v>
      </c>
    </row>
    <row r="63" spans="1:9" x14ac:dyDescent="0.15">
      <c r="A63" s="1" t="s">
        <v>127</v>
      </c>
      <c r="B63" s="8" t="s">
        <v>39</v>
      </c>
      <c r="C63" s="1" t="s">
        <v>128</v>
      </c>
      <c r="D63" s="2">
        <v>47</v>
      </c>
      <c r="E63" s="2">
        <v>27</v>
      </c>
      <c r="F63" s="45">
        <f t="shared" si="8"/>
        <v>74</v>
      </c>
      <c r="G63" s="46">
        <f t="shared" si="9"/>
        <v>32</v>
      </c>
      <c r="H63" s="47">
        <f t="shared" si="10"/>
        <v>0.36486486486486486</v>
      </c>
      <c r="I63" s="2">
        <f t="shared" si="11"/>
        <v>22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5</v>
      </c>
      <c r="E64" s="2">
        <v>1</v>
      </c>
      <c r="F64" s="45">
        <f t="shared" si="8"/>
        <v>6</v>
      </c>
      <c r="G64" s="46">
        <f t="shared" si="9"/>
        <v>76</v>
      </c>
      <c r="H64" s="47">
        <f t="shared" si="10"/>
        <v>0.16666666666666666</v>
      </c>
      <c r="I64" s="2">
        <f t="shared" si="11"/>
        <v>70</v>
      </c>
    </row>
    <row r="65" spans="1:9" x14ac:dyDescent="0.15">
      <c r="A65" s="1" t="s">
        <v>131</v>
      </c>
      <c r="B65" s="8" t="s">
        <v>312</v>
      </c>
      <c r="C65" s="1" t="s">
        <v>132</v>
      </c>
      <c r="D65" s="2">
        <v>21</v>
      </c>
      <c r="E65" s="2">
        <v>18</v>
      </c>
      <c r="F65" s="45">
        <f t="shared" si="8"/>
        <v>39</v>
      </c>
      <c r="G65" s="46">
        <f t="shared" si="9"/>
        <v>51</v>
      </c>
      <c r="H65" s="47">
        <f t="shared" si="10"/>
        <v>0.46153846153846156</v>
      </c>
      <c r="I65" s="2">
        <f t="shared" si="11"/>
        <v>11</v>
      </c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747</v>
      </c>
      <c r="E66" s="2">
        <v>371</v>
      </c>
      <c r="F66" s="45">
        <f t="shared" si="8"/>
        <v>1118</v>
      </c>
      <c r="G66" s="46">
        <f t="shared" si="9"/>
        <v>2</v>
      </c>
      <c r="H66" s="47">
        <f t="shared" si="10"/>
        <v>0.33184257602862255</v>
      </c>
      <c r="I66" s="2">
        <f t="shared" si="11"/>
        <v>31</v>
      </c>
    </row>
    <row r="67" spans="1:9" x14ac:dyDescent="0.15">
      <c r="A67" s="77" t="s">
        <v>135</v>
      </c>
      <c r="B67" s="77" t="s">
        <v>313</v>
      </c>
      <c r="C67" s="77" t="s">
        <v>136</v>
      </c>
      <c r="D67" s="48"/>
      <c r="E67" s="48"/>
      <c r="F67" s="49"/>
      <c r="G67" s="50"/>
      <c r="H67" s="51"/>
      <c r="I67" s="48"/>
    </row>
    <row r="68" spans="1:9" x14ac:dyDescent="0.15">
      <c r="A68" s="1" t="s">
        <v>137</v>
      </c>
      <c r="B68" s="8" t="s">
        <v>310</v>
      </c>
      <c r="C68" s="1" t="s">
        <v>138</v>
      </c>
      <c r="D68" s="2">
        <v>21</v>
      </c>
      <c r="E68" s="2">
        <v>9</v>
      </c>
      <c r="F68" s="45">
        <f>SUM(D68:E68)</f>
        <v>30</v>
      </c>
      <c r="G68" s="46">
        <f>_xlfn.RANK.EQ(F68,$F$12:$F$97,0)</f>
        <v>56</v>
      </c>
      <c r="H68" s="47">
        <f>E68/F68</f>
        <v>0.3</v>
      </c>
      <c r="I68" s="2">
        <f>_xlfn.RANK.EQ(H68,$H$12:$H$97,0)</f>
        <v>37</v>
      </c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602</v>
      </c>
      <c r="E69" s="2">
        <v>296</v>
      </c>
      <c r="F69" s="45">
        <f>SUM(D69:E69)</f>
        <v>898</v>
      </c>
      <c r="G69" s="46">
        <f>_xlfn.RANK.EQ(F69,$F$12:$F$97,0)</f>
        <v>3</v>
      </c>
      <c r="H69" s="47">
        <f>E69/F69</f>
        <v>0.32962138084632514</v>
      </c>
      <c r="I69" s="2">
        <f>_xlfn.RANK.EQ(H69,$H$12:$H$97,0)</f>
        <v>32</v>
      </c>
    </row>
    <row r="70" spans="1:9" x14ac:dyDescent="0.15">
      <c r="A70" s="77" t="s">
        <v>141</v>
      </c>
      <c r="B70" s="77" t="s">
        <v>313</v>
      </c>
      <c r="C70" s="77" t="s">
        <v>142</v>
      </c>
      <c r="D70" s="48"/>
      <c r="E70" s="48"/>
      <c r="F70" s="49"/>
      <c r="G70" s="50"/>
      <c r="H70" s="51"/>
      <c r="I70" s="48"/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251</v>
      </c>
      <c r="E71" s="2">
        <v>148</v>
      </c>
      <c r="F71" s="45">
        <f>SUM(D71:E71)</f>
        <v>399</v>
      </c>
      <c r="G71" s="46">
        <f>_xlfn.RANK.EQ(F71,$F$12:$F$97,0)</f>
        <v>9</v>
      </c>
      <c r="H71" s="47">
        <f>E71/F71</f>
        <v>0.37092731829573933</v>
      </c>
      <c r="I71" s="2">
        <f>_xlfn.RANK.EQ(H71,$H$12:$H$97,0)</f>
        <v>21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31</v>
      </c>
      <c r="E72" s="2">
        <v>29</v>
      </c>
      <c r="F72" s="45">
        <f>SUM(D72:E72)</f>
        <v>60</v>
      </c>
      <c r="G72" s="46">
        <f>_xlfn.RANK.EQ(F72,$F$12:$F$97,0)</f>
        <v>40</v>
      </c>
      <c r="H72" s="47">
        <f>E72/F72</f>
        <v>0.48333333333333334</v>
      </c>
      <c r="I72" s="2">
        <f>_xlfn.RANK.EQ(H72,$H$12:$H$97,0)</f>
        <v>8</v>
      </c>
    </row>
    <row r="73" spans="1:9" x14ac:dyDescent="0.15">
      <c r="A73" s="77" t="s">
        <v>147</v>
      </c>
      <c r="B73" s="77" t="s">
        <v>313</v>
      </c>
      <c r="C73" s="77" t="s">
        <v>148</v>
      </c>
      <c r="D73" s="48"/>
      <c r="E73" s="48"/>
      <c r="F73" s="49"/>
      <c r="G73" s="50"/>
      <c r="H73" s="51"/>
      <c r="I73" s="48"/>
    </row>
    <row r="74" spans="1:9" x14ac:dyDescent="0.15">
      <c r="A74" s="1" t="s">
        <v>149</v>
      </c>
      <c r="B74" s="8" t="s">
        <v>315</v>
      </c>
      <c r="C74" s="1" t="s">
        <v>150</v>
      </c>
      <c r="D74" s="2">
        <v>0</v>
      </c>
      <c r="E74" s="2">
        <v>14</v>
      </c>
      <c r="F74" s="45">
        <f t="shared" ref="F74:F82" si="12">SUM(D74:E74)</f>
        <v>14</v>
      </c>
      <c r="G74" s="46">
        <f t="shared" ref="G74:G82" si="13">_xlfn.RANK.EQ(F74,$F$12:$F$97,0)</f>
        <v>67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151</v>
      </c>
      <c r="B75" s="8" t="s">
        <v>314</v>
      </c>
      <c r="C75" s="1" t="s">
        <v>152</v>
      </c>
      <c r="D75" s="2">
        <v>48</v>
      </c>
      <c r="E75" s="2">
        <v>19</v>
      </c>
      <c r="F75" s="45">
        <f t="shared" si="12"/>
        <v>67</v>
      </c>
      <c r="G75" s="46">
        <f t="shared" si="13"/>
        <v>34</v>
      </c>
      <c r="H75" s="47">
        <f t="shared" si="14"/>
        <v>0.28358208955223879</v>
      </c>
      <c r="I75" s="2">
        <f t="shared" si="15"/>
        <v>41</v>
      </c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9</v>
      </c>
      <c r="E76" s="2">
        <v>7</v>
      </c>
      <c r="F76" s="45">
        <f t="shared" si="12"/>
        <v>16</v>
      </c>
      <c r="G76" s="46">
        <f t="shared" si="13"/>
        <v>65</v>
      </c>
      <c r="H76" s="47">
        <f t="shared" si="14"/>
        <v>0.4375</v>
      </c>
      <c r="I76" s="2">
        <f t="shared" si="15"/>
        <v>13</v>
      </c>
    </row>
    <row r="77" spans="1:9" x14ac:dyDescent="0.15">
      <c r="A77" s="1" t="s">
        <v>155</v>
      </c>
      <c r="B77" s="8" t="s">
        <v>39</v>
      </c>
      <c r="C77" s="1" t="s">
        <v>156</v>
      </c>
      <c r="D77" s="2">
        <v>47</v>
      </c>
      <c r="E77" s="2">
        <v>12</v>
      </c>
      <c r="F77" s="45">
        <f t="shared" si="12"/>
        <v>59</v>
      </c>
      <c r="G77" s="46">
        <f t="shared" si="13"/>
        <v>41</v>
      </c>
      <c r="H77" s="47">
        <f t="shared" si="14"/>
        <v>0.20338983050847459</v>
      </c>
      <c r="I77" s="2">
        <f t="shared" si="15"/>
        <v>60</v>
      </c>
    </row>
    <row r="78" spans="1:9" x14ac:dyDescent="0.15">
      <c r="A78" s="1" t="s">
        <v>157</v>
      </c>
      <c r="B78" s="8" t="s">
        <v>39</v>
      </c>
      <c r="C78" s="1" t="s">
        <v>158</v>
      </c>
      <c r="D78" s="2">
        <v>31</v>
      </c>
      <c r="E78" s="2">
        <v>19</v>
      </c>
      <c r="F78" s="45">
        <f t="shared" si="12"/>
        <v>50</v>
      </c>
      <c r="G78" s="46">
        <f t="shared" si="13"/>
        <v>44</v>
      </c>
      <c r="H78" s="47">
        <f t="shared" si="14"/>
        <v>0.38</v>
      </c>
      <c r="I78" s="2">
        <f t="shared" si="15"/>
        <v>19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144</v>
      </c>
      <c r="E79" s="2">
        <v>57</v>
      </c>
      <c r="F79" s="45">
        <f t="shared" si="12"/>
        <v>201</v>
      </c>
      <c r="G79" s="46">
        <f t="shared" si="13"/>
        <v>14</v>
      </c>
      <c r="H79" s="47">
        <f t="shared" si="14"/>
        <v>0.28358208955223879</v>
      </c>
      <c r="I79" s="2">
        <f t="shared" si="15"/>
        <v>41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237</v>
      </c>
      <c r="E80" s="2">
        <v>128</v>
      </c>
      <c r="F80" s="45">
        <f t="shared" si="12"/>
        <v>365</v>
      </c>
      <c r="G80" s="46">
        <f t="shared" si="13"/>
        <v>10</v>
      </c>
      <c r="H80" s="47">
        <f t="shared" si="14"/>
        <v>0.35068493150684932</v>
      </c>
      <c r="I80" s="2">
        <f t="shared" si="15"/>
        <v>25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52</v>
      </c>
      <c r="E81" s="2">
        <v>19</v>
      </c>
      <c r="F81" s="45">
        <f t="shared" si="12"/>
        <v>71</v>
      </c>
      <c r="G81" s="46">
        <f t="shared" si="13"/>
        <v>33</v>
      </c>
      <c r="H81" s="47">
        <f t="shared" si="14"/>
        <v>0.26760563380281688</v>
      </c>
      <c r="I81" s="2">
        <f t="shared" si="15"/>
        <v>47</v>
      </c>
    </row>
    <row r="82" spans="1:9" x14ac:dyDescent="0.15">
      <c r="A82" s="1" t="s">
        <v>165</v>
      </c>
      <c r="B82" s="8" t="s">
        <v>39</v>
      </c>
      <c r="C82" s="1" t="s">
        <v>166</v>
      </c>
      <c r="D82" s="2">
        <v>57</v>
      </c>
      <c r="E82" s="2">
        <v>38</v>
      </c>
      <c r="F82" s="45">
        <f t="shared" si="12"/>
        <v>95</v>
      </c>
      <c r="G82" s="46">
        <f t="shared" si="13"/>
        <v>25</v>
      </c>
      <c r="H82" s="47">
        <f t="shared" si="14"/>
        <v>0.4</v>
      </c>
      <c r="I82" s="2">
        <f t="shared" si="15"/>
        <v>15</v>
      </c>
    </row>
    <row r="83" spans="1:9" x14ac:dyDescent="0.15">
      <c r="A83" s="77" t="s">
        <v>167</v>
      </c>
      <c r="B83" s="77" t="s">
        <v>313</v>
      </c>
      <c r="C83" s="77" t="s">
        <v>168</v>
      </c>
      <c r="D83" s="48"/>
      <c r="E83" s="48"/>
      <c r="F83" s="49"/>
      <c r="G83" s="50"/>
      <c r="H83" s="51"/>
      <c r="I83" s="48"/>
    </row>
    <row r="84" spans="1:9" x14ac:dyDescent="0.15">
      <c r="A84" s="1" t="s">
        <v>169</v>
      </c>
      <c r="B84" s="8" t="s">
        <v>39</v>
      </c>
      <c r="C84" s="1" t="s">
        <v>170</v>
      </c>
      <c r="D84" s="2">
        <v>29</v>
      </c>
      <c r="E84" s="2">
        <v>7</v>
      </c>
      <c r="F84" s="45">
        <f>SUM(D84:E84)</f>
        <v>36</v>
      </c>
      <c r="G84" s="46">
        <f>_xlfn.RANK.EQ(F84,$F$12:$F$97,0)</f>
        <v>53</v>
      </c>
      <c r="H84" s="47">
        <f>E84/F84</f>
        <v>0.19444444444444445</v>
      </c>
      <c r="I84" s="2">
        <f>_xlfn.RANK.EQ(H84,$H$12:$H$97,0)</f>
        <v>66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47</v>
      </c>
      <c r="E85" s="2">
        <v>17</v>
      </c>
      <c r="F85" s="45">
        <f>SUM(D85:E85)</f>
        <v>64</v>
      </c>
      <c r="G85" s="46">
        <f>_xlfn.RANK.EQ(F85,$F$12:$F$97,0)</f>
        <v>38</v>
      </c>
      <c r="H85" s="47">
        <f>E85/F85</f>
        <v>0.265625</v>
      </c>
      <c r="I85" s="2">
        <f>_xlfn.RANK.EQ(H85,$H$12:$H$97,0)</f>
        <v>49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18</v>
      </c>
      <c r="E86" s="52">
        <v>9</v>
      </c>
      <c r="F86" s="53">
        <f>SUM(D86:E86)</f>
        <v>27</v>
      </c>
      <c r="G86" s="54">
        <f>_xlfn.RANK.EQ(F86,$F$12:$F$97,0)</f>
        <v>62</v>
      </c>
      <c r="H86" s="55">
        <f>E86/F86</f>
        <v>0.33333333333333331</v>
      </c>
      <c r="I86" s="52">
        <f>_xlfn.RANK.EQ(H86,$H$12:$H$97,0)</f>
        <v>26</v>
      </c>
    </row>
    <row r="87" spans="1:9" x14ac:dyDescent="0.15">
      <c r="A87" s="1" t="s">
        <v>175</v>
      </c>
      <c r="B87" s="8" t="s">
        <v>310</v>
      </c>
      <c r="C87" s="1" t="s">
        <v>176</v>
      </c>
      <c r="D87" s="2">
        <v>22</v>
      </c>
      <c r="E87" s="2">
        <v>6</v>
      </c>
      <c r="F87" s="45">
        <f>SUM(D87:E87)</f>
        <v>28</v>
      </c>
      <c r="G87" s="46">
        <f>_xlfn.RANK.EQ(F87,$F$12:$F$97,0)</f>
        <v>59</v>
      </c>
      <c r="H87" s="47">
        <f>E87/F87</f>
        <v>0.21428571428571427</v>
      </c>
      <c r="I87" s="2">
        <f>_xlfn.RANK.EQ(H87,$H$12:$H$97,0)</f>
        <v>57</v>
      </c>
    </row>
    <row r="88" spans="1:9" x14ac:dyDescent="0.15">
      <c r="A88" s="77" t="s">
        <v>177</v>
      </c>
      <c r="B88" s="77" t="s">
        <v>313</v>
      </c>
      <c r="C88" s="77" t="s">
        <v>178</v>
      </c>
      <c r="D88" s="48"/>
      <c r="E88" s="48"/>
      <c r="F88" s="49"/>
      <c r="G88" s="50"/>
      <c r="H88" s="51"/>
      <c r="I88" s="48"/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425</v>
      </c>
      <c r="E89" s="2">
        <v>174</v>
      </c>
      <c r="F89" s="45">
        <f t="shared" ref="F89:F97" si="16">SUM(D89:E89)</f>
        <v>599</v>
      </c>
      <c r="G89" s="46">
        <f t="shared" ref="G89:G97" si="17">_xlfn.RANK.EQ(F89,$F$12:$F$97,0)</f>
        <v>6</v>
      </c>
      <c r="H89" s="47">
        <f t="shared" ref="H89:H97" si="18">E89/F89</f>
        <v>0.29048414023372288</v>
      </c>
      <c r="I89" s="2">
        <f t="shared" ref="I89:I97" si="19">_xlfn.RANK.EQ(H89,$H$12:$H$97,0)</f>
        <v>39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21</v>
      </c>
      <c r="E90" s="2">
        <v>7</v>
      </c>
      <c r="F90" s="45">
        <f t="shared" si="16"/>
        <v>28</v>
      </c>
      <c r="G90" s="46">
        <f t="shared" si="17"/>
        <v>59</v>
      </c>
      <c r="H90" s="47">
        <f t="shared" si="18"/>
        <v>0.25</v>
      </c>
      <c r="I90" s="2">
        <f t="shared" si="19"/>
        <v>50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84</v>
      </c>
      <c r="E91" s="2">
        <v>42</v>
      </c>
      <c r="F91" s="45">
        <f t="shared" si="16"/>
        <v>126</v>
      </c>
      <c r="G91" s="46">
        <f t="shared" si="17"/>
        <v>22</v>
      </c>
      <c r="H91" s="47">
        <f t="shared" si="18"/>
        <v>0.33333333333333331</v>
      </c>
      <c r="I91" s="2">
        <f t="shared" si="19"/>
        <v>26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106</v>
      </c>
      <c r="E92" s="2">
        <v>53</v>
      </c>
      <c r="F92" s="45">
        <f t="shared" si="16"/>
        <v>159</v>
      </c>
      <c r="G92" s="46">
        <f t="shared" si="17"/>
        <v>16</v>
      </c>
      <c r="H92" s="47">
        <f t="shared" si="18"/>
        <v>0.33333333333333331</v>
      </c>
      <c r="I92" s="2">
        <f t="shared" si="19"/>
        <v>26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21</v>
      </c>
      <c r="E93" s="2">
        <v>7</v>
      </c>
      <c r="F93" s="45">
        <f t="shared" si="16"/>
        <v>28</v>
      </c>
      <c r="G93" s="46">
        <f t="shared" si="17"/>
        <v>59</v>
      </c>
      <c r="H93" s="47">
        <f t="shared" si="18"/>
        <v>0.25</v>
      </c>
      <c r="I93" s="2">
        <f t="shared" si="19"/>
        <v>50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22</v>
      </c>
      <c r="E94" s="2">
        <v>20</v>
      </c>
      <c r="F94" s="45">
        <f t="shared" si="16"/>
        <v>42</v>
      </c>
      <c r="G94" s="46">
        <f t="shared" si="17"/>
        <v>48</v>
      </c>
      <c r="H94" s="47">
        <f t="shared" si="18"/>
        <v>0.47619047619047616</v>
      </c>
      <c r="I94" s="2">
        <f t="shared" si="19"/>
        <v>10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76</v>
      </c>
      <c r="E95" s="2">
        <v>22</v>
      </c>
      <c r="F95" s="45">
        <f t="shared" si="16"/>
        <v>98</v>
      </c>
      <c r="G95" s="46">
        <f t="shared" si="17"/>
        <v>24</v>
      </c>
      <c r="H95" s="47">
        <f t="shared" si="18"/>
        <v>0.22448979591836735</v>
      </c>
      <c r="I95" s="2">
        <f t="shared" si="19"/>
        <v>55</v>
      </c>
    </row>
    <row r="96" spans="1:9" x14ac:dyDescent="0.15">
      <c r="A96" s="1" t="s">
        <v>193</v>
      </c>
      <c r="B96" s="8" t="s">
        <v>310</v>
      </c>
      <c r="C96" s="1" t="s">
        <v>194</v>
      </c>
      <c r="D96" s="2">
        <v>8</v>
      </c>
      <c r="E96" s="2">
        <v>2</v>
      </c>
      <c r="F96" s="45">
        <f t="shared" si="16"/>
        <v>10</v>
      </c>
      <c r="G96" s="46">
        <f t="shared" si="17"/>
        <v>71</v>
      </c>
      <c r="H96" s="47">
        <f t="shared" si="18"/>
        <v>0.2</v>
      </c>
      <c r="I96" s="2">
        <f t="shared" si="19"/>
        <v>61</v>
      </c>
    </row>
    <row r="97" spans="1:9" x14ac:dyDescent="0.15">
      <c r="A97" s="1" t="s">
        <v>195</v>
      </c>
      <c r="B97" s="8" t="s">
        <v>39</v>
      </c>
      <c r="C97" s="1" t="s">
        <v>196</v>
      </c>
      <c r="D97" s="2">
        <v>27</v>
      </c>
      <c r="E97" s="2">
        <v>21</v>
      </c>
      <c r="F97" s="45">
        <f t="shared" si="16"/>
        <v>48</v>
      </c>
      <c r="G97" s="46">
        <f t="shared" si="17"/>
        <v>45</v>
      </c>
      <c r="H97" s="47">
        <f t="shared" si="18"/>
        <v>0.4375</v>
      </c>
      <c r="I97" s="2">
        <f t="shared" si="19"/>
        <v>13</v>
      </c>
    </row>
    <row r="98" spans="1:9" ht="14.25" thickBot="1" x14ac:dyDescent="0.2">
      <c r="B98" s="90"/>
    </row>
    <row r="99" spans="1:9" ht="14.25" thickBot="1" x14ac:dyDescent="0.2">
      <c r="C99" s="275" t="s">
        <v>517</v>
      </c>
      <c r="D99" s="276">
        <f>SUM(D12:D97)</f>
        <v>8546</v>
      </c>
      <c r="E99" s="276">
        <f t="shared" ref="E99:F99" si="20">SUM(E12:E97)</f>
        <v>3945</v>
      </c>
      <c r="F99" s="277">
        <f t="shared" si="20"/>
        <v>12491</v>
      </c>
    </row>
  </sheetData>
  <autoFilter ref="A11:I11" xr:uid="{00000000-0009-0000-0000-000020000000}">
    <sortState xmlns:xlrd2="http://schemas.microsoft.com/office/spreadsheetml/2017/richdata2" ref="A12:I97">
      <sortCondition ref="A11"/>
    </sortState>
  </autoFilter>
  <mergeCells count="1">
    <mergeCell ref="D10:I10"/>
  </mergeCells>
  <phoneticPr fontId="1"/>
  <hyperlinks>
    <hyperlink ref="K1" location="目次!A1" display="目次に戻る" xr:uid="{00000000-0004-0000-20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9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447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/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25</v>
      </c>
      <c r="E6" s="57">
        <f>INDEX(E12:E97,MATCH(C6,C12:C97,0),0)</f>
        <v>8</v>
      </c>
      <c r="F6" s="57">
        <f>SUM(D6:E6)</f>
        <v>33</v>
      </c>
      <c r="G6" s="58">
        <f>_xlfn.RANK.EQ(F6,$F$12:$F$97,0)</f>
        <v>54</v>
      </c>
      <c r="H6" s="59">
        <f>E6/F6</f>
        <v>0.24242424242424243</v>
      </c>
      <c r="I6" s="60">
        <f>_xlfn.RANK.EQ(H6,$H$12:$H$97,0)</f>
        <v>57</v>
      </c>
    </row>
    <row r="7" spans="1:13" x14ac:dyDescent="0.15">
      <c r="C7" s="28" t="s">
        <v>20</v>
      </c>
      <c r="D7" s="94">
        <f>ROUND(SUMIF($B$12:$B$97,"G",D12:D97)/(COUNTIFS(B12:B97,"G",D12:D97,"&lt;&gt;")),1)</f>
        <v>50.8</v>
      </c>
      <c r="E7" s="95">
        <f>ROUND(SUMIF($B$12:$B$97,"G",E12:E97)/(COUNTIFS(B12:B97,"G",D12:D97,"&lt;&gt;")),1)</f>
        <v>20.2</v>
      </c>
      <c r="F7" s="95">
        <f>ROUND(SUM(D7:E7),1)</f>
        <v>71</v>
      </c>
      <c r="G7" s="30"/>
      <c r="H7" s="31">
        <f>E7/F7</f>
        <v>0.28450704225352114</v>
      </c>
      <c r="I7" s="32"/>
    </row>
    <row r="8" spans="1:13" ht="14.25" thickBot="1" x14ac:dyDescent="0.2">
      <c r="C8" s="33" t="s">
        <v>21</v>
      </c>
      <c r="D8" s="97">
        <f>ROUND(AVERAGE(D12:D97),1)</f>
        <v>106.4</v>
      </c>
      <c r="E8" s="98">
        <f>ROUND(AVERAGE(E12:E97),1)</f>
        <v>51.2</v>
      </c>
      <c r="F8" s="98">
        <f>ROUND(SUM(D8:E8),1)</f>
        <v>157.6</v>
      </c>
      <c r="G8" s="36"/>
      <c r="H8" s="37">
        <f>E8/F8</f>
        <v>0.32487309644670054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2022年度（基準日：５月１日）</v>
      </c>
      <c r="E10" s="361"/>
      <c r="F10" s="361"/>
      <c r="G10" s="361"/>
      <c r="H10" s="361"/>
      <c r="I10" s="362"/>
    </row>
    <row r="11" spans="1:13" ht="27" x14ac:dyDescent="0.15">
      <c r="A11" s="93" t="s">
        <v>22</v>
      </c>
      <c r="B11" s="88" t="s">
        <v>23</v>
      </c>
      <c r="C11" s="93" t="s">
        <v>15</v>
      </c>
      <c r="D11" s="40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358</v>
      </c>
      <c r="E12" s="2">
        <v>156</v>
      </c>
      <c r="F12" s="45">
        <f>SUM(D12:E12)</f>
        <v>514</v>
      </c>
      <c r="G12" s="46">
        <f>_xlfn.RANK.EQ(F12,$F$12:$F$97,0)</f>
        <v>8</v>
      </c>
      <c r="H12" s="47">
        <f>E12/F12</f>
        <v>0.30350194552529181</v>
      </c>
      <c r="I12" s="2">
        <f>_xlfn.RANK.EQ(H12,$H$12:$H$97,0)</f>
        <v>39</v>
      </c>
    </row>
    <row r="13" spans="1:13" x14ac:dyDescent="0.15">
      <c r="A13" s="77" t="s">
        <v>26</v>
      </c>
      <c r="B13" s="77" t="s">
        <v>313</v>
      </c>
      <c r="C13" s="77" t="s">
        <v>27</v>
      </c>
      <c r="D13" s="48"/>
      <c r="E13" s="48"/>
      <c r="F13" s="49"/>
      <c r="G13" s="50"/>
      <c r="H13" s="51"/>
      <c r="I13" s="48"/>
    </row>
    <row r="14" spans="1:13" x14ac:dyDescent="0.15">
      <c r="A14" s="1" t="s">
        <v>28</v>
      </c>
      <c r="B14" s="8" t="s">
        <v>310</v>
      </c>
      <c r="C14" s="1" t="s">
        <v>29</v>
      </c>
      <c r="D14" s="2">
        <v>7</v>
      </c>
      <c r="E14" s="2">
        <v>2</v>
      </c>
      <c r="F14" s="45">
        <f t="shared" ref="F14:F21" si="0">SUM(D14:E14)</f>
        <v>9</v>
      </c>
      <c r="G14" s="46">
        <f t="shared" ref="G14:G21" si="1">_xlfn.RANK.EQ(F14,$F$12:$F$97,0)</f>
        <v>71</v>
      </c>
      <c r="H14" s="47">
        <f t="shared" ref="H14:H21" si="2">E14/F14</f>
        <v>0.22222222222222221</v>
      </c>
      <c r="I14" s="2">
        <f t="shared" ref="I14:I21" si="3">_xlfn.RANK.EQ(H14,$H$12:$H$97,0)</f>
        <v>60</v>
      </c>
    </row>
    <row r="15" spans="1:13" x14ac:dyDescent="0.15">
      <c r="A15" s="1" t="s">
        <v>30</v>
      </c>
      <c r="B15" s="8" t="s">
        <v>311</v>
      </c>
      <c r="C15" s="1" t="s">
        <v>31</v>
      </c>
      <c r="D15" s="2">
        <v>3</v>
      </c>
      <c r="E15" s="2">
        <v>0</v>
      </c>
      <c r="F15" s="45">
        <f t="shared" si="0"/>
        <v>3</v>
      </c>
      <c r="G15" s="46">
        <f t="shared" si="1"/>
        <v>77</v>
      </c>
      <c r="H15" s="47">
        <f t="shared" si="2"/>
        <v>0</v>
      </c>
      <c r="I15" s="2">
        <f t="shared" si="3"/>
        <v>77</v>
      </c>
    </row>
    <row r="16" spans="1:13" x14ac:dyDescent="0.15">
      <c r="A16" s="1" t="s">
        <v>32</v>
      </c>
      <c r="B16" s="8" t="s">
        <v>310</v>
      </c>
      <c r="C16" s="1" t="s">
        <v>33</v>
      </c>
      <c r="D16" s="2">
        <v>4</v>
      </c>
      <c r="E16" s="2">
        <v>5</v>
      </c>
      <c r="F16" s="45">
        <f t="shared" si="0"/>
        <v>9</v>
      </c>
      <c r="G16" s="46">
        <f t="shared" si="1"/>
        <v>71</v>
      </c>
      <c r="H16" s="47">
        <f t="shared" si="2"/>
        <v>0.55555555555555558</v>
      </c>
      <c r="I16" s="2">
        <f t="shared" si="3"/>
        <v>6</v>
      </c>
    </row>
    <row r="17" spans="1:9" x14ac:dyDescent="0.15">
      <c r="A17" s="1" t="s">
        <v>34</v>
      </c>
      <c r="B17" s="8" t="s">
        <v>310</v>
      </c>
      <c r="C17" s="1" t="s">
        <v>35</v>
      </c>
      <c r="D17" s="2">
        <v>6</v>
      </c>
      <c r="E17" s="2">
        <v>2</v>
      </c>
      <c r="F17" s="45">
        <f t="shared" si="0"/>
        <v>8</v>
      </c>
      <c r="G17" s="46">
        <f t="shared" si="1"/>
        <v>74</v>
      </c>
      <c r="H17" s="47">
        <f t="shared" si="2"/>
        <v>0.25</v>
      </c>
      <c r="I17" s="2">
        <f t="shared" si="3"/>
        <v>54</v>
      </c>
    </row>
    <row r="18" spans="1:9" x14ac:dyDescent="0.15">
      <c r="A18" s="1" t="s">
        <v>36</v>
      </c>
      <c r="B18" s="8" t="s">
        <v>312</v>
      </c>
      <c r="C18" s="1" t="s">
        <v>37</v>
      </c>
      <c r="D18" s="2">
        <v>13</v>
      </c>
      <c r="E18" s="2">
        <v>5</v>
      </c>
      <c r="F18" s="45">
        <f t="shared" si="0"/>
        <v>18</v>
      </c>
      <c r="G18" s="46">
        <f t="shared" si="1"/>
        <v>65</v>
      </c>
      <c r="H18" s="47">
        <f t="shared" si="2"/>
        <v>0.27777777777777779</v>
      </c>
      <c r="I18" s="2">
        <f t="shared" si="3"/>
        <v>45</v>
      </c>
    </row>
    <row r="19" spans="1:9" x14ac:dyDescent="0.15">
      <c r="A19" s="1" t="s">
        <v>38</v>
      </c>
      <c r="B19" s="8" t="s">
        <v>39</v>
      </c>
      <c r="C19" s="1" t="s">
        <v>40</v>
      </c>
      <c r="D19" s="2">
        <v>58</v>
      </c>
      <c r="E19" s="2">
        <v>35</v>
      </c>
      <c r="F19" s="45">
        <f t="shared" si="0"/>
        <v>93</v>
      </c>
      <c r="G19" s="46">
        <f t="shared" si="1"/>
        <v>27</v>
      </c>
      <c r="H19" s="47">
        <f t="shared" si="2"/>
        <v>0.37634408602150538</v>
      </c>
      <c r="I19" s="2">
        <f t="shared" si="3"/>
        <v>16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21</v>
      </c>
      <c r="E20" s="2">
        <v>7</v>
      </c>
      <c r="F20" s="45">
        <f t="shared" si="0"/>
        <v>28</v>
      </c>
      <c r="G20" s="46">
        <f t="shared" si="1"/>
        <v>56</v>
      </c>
      <c r="H20" s="47">
        <f t="shared" si="2"/>
        <v>0.25</v>
      </c>
      <c r="I20" s="2">
        <f t="shared" si="3"/>
        <v>54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412</v>
      </c>
      <c r="E21" s="2">
        <v>164</v>
      </c>
      <c r="F21" s="45">
        <f t="shared" si="0"/>
        <v>576</v>
      </c>
      <c r="G21" s="46">
        <f t="shared" si="1"/>
        <v>7</v>
      </c>
      <c r="H21" s="47">
        <f t="shared" si="2"/>
        <v>0.28472222222222221</v>
      </c>
      <c r="I21" s="2">
        <f t="shared" si="3"/>
        <v>43</v>
      </c>
    </row>
    <row r="22" spans="1:9" x14ac:dyDescent="0.15">
      <c r="A22" s="77" t="s">
        <v>45</v>
      </c>
      <c r="B22" s="77" t="s">
        <v>313</v>
      </c>
      <c r="C22" s="77" t="s">
        <v>46</v>
      </c>
      <c r="D22" s="48"/>
      <c r="E22" s="48"/>
      <c r="F22" s="49"/>
      <c r="G22" s="50"/>
      <c r="H22" s="51"/>
      <c r="I22" s="48"/>
    </row>
    <row r="23" spans="1:9" x14ac:dyDescent="0.15">
      <c r="A23" s="1" t="s">
        <v>47</v>
      </c>
      <c r="B23" s="8" t="s">
        <v>39</v>
      </c>
      <c r="C23" s="1" t="s">
        <v>48</v>
      </c>
      <c r="D23" s="2">
        <v>42</v>
      </c>
      <c r="E23" s="2">
        <v>16</v>
      </c>
      <c r="F23" s="45">
        <f>SUM(D23:E23)</f>
        <v>58</v>
      </c>
      <c r="G23" s="46">
        <f>_xlfn.RANK.EQ(F23,$F$12:$F$97,0)</f>
        <v>39</v>
      </c>
      <c r="H23" s="47">
        <f>E23/F23</f>
        <v>0.27586206896551724</v>
      </c>
      <c r="I23" s="2">
        <f>_xlfn.RANK.EQ(H23,$H$12:$H$97,0)</f>
        <v>46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39</v>
      </c>
      <c r="E24" s="2">
        <v>7</v>
      </c>
      <c r="F24" s="45">
        <f>SUM(D24:E24)</f>
        <v>46</v>
      </c>
      <c r="G24" s="46">
        <f>_xlfn.RANK.EQ(F24,$F$12:$F$97,0)</f>
        <v>49</v>
      </c>
      <c r="H24" s="47">
        <f>E24/F24</f>
        <v>0.15217391304347827</v>
      </c>
      <c r="I24" s="2">
        <f>_xlfn.RANK.EQ(H24,$H$12:$H$97,0)</f>
        <v>73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4</v>
      </c>
      <c r="E25" s="2">
        <v>3</v>
      </c>
      <c r="F25" s="45">
        <f>SUM(D25:E25)</f>
        <v>7</v>
      </c>
      <c r="G25" s="46">
        <f>_xlfn.RANK.EQ(F25,$F$12:$F$97,0)</f>
        <v>75</v>
      </c>
      <c r="H25" s="47">
        <f>E25/F25</f>
        <v>0.42857142857142855</v>
      </c>
      <c r="I25" s="2">
        <f>_xlfn.RANK.EQ(H25,$H$12:$H$97,0)</f>
        <v>9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22</v>
      </c>
      <c r="E26" s="2">
        <v>1</v>
      </c>
      <c r="F26" s="45">
        <f>SUM(D26:E26)</f>
        <v>23</v>
      </c>
      <c r="G26" s="46">
        <f>_xlfn.RANK.EQ(F26,$F$12:$F$97,0)</f>
        <v>60</v>
      </c>
      <c r="H26" s="47">
        <f>E26/F26</f>
        <v>4.3478260869565216E-2</v>
      </c>
      <c r="I26" s="2">
        <f>_xlfn.RANK.EQ(H26,$H$12:$H$97,0)</f>
        <v>76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482</v>
      </c>
      <c r="E27" s="2">
        <v>269</v>
      </c>
      <c r="F27" s="45">
        <f>SUM(D27:E27)</f>
        <v>751</v>
      </c>
      <c r="G27" s="46">
        <f>_xlfn.RANK.EQ(F27,$F$12:$F$97,0)</f>
        <v>4</v>
      </c>
      <c r="H27" s="47">
        <f>E27/F27</f>
        <v>0.35818908122503329</v>
      </c>
      <c r="I27" s="2">
        <f>_xlfn.RANK.EQ(H27,$H$12:$H$97,0)</f>
        <v>20</v>
      </c>
    </row>
    <row r="28" spans="1:9" x14ac:dyDescent="0.15">
      <c r="A28" s="77" t="s">
        <v>57</v>
      </c>
      <c r="B28" s="77" t="s">
        <v>311</v>
      </c>
      <c r="C28" s="77" t="s">
        <v>58</v>
      </c>
      <c r="D28" s="48"/>
      <c r="E28" s="48"/>
      <c r="F28" s="49"/>
      <c r="G28" s="50"/>
      <c r="H28" s="51"/>
      <c r="I28" s="48"/>
    </row>
    <row r="29" spans="1:9" x14ac:dyDescent="0.15">
      <c r="A29" s="1" t="s">
        <v>59</v>
      </c>
      <c r="B29" s="8" t="s">
        <v>315</v>
      </c>
      <c r="C29" s="1" t="s">
        <v>60</v>
      </c>
      <c r="D29" s="2">
        <v>14</v>
      </c>
      <c r="E29" s="2">
        <v>8</v>
      </c>
      <c r="F29" s="45">
        <f t="shared" ref="F29:F48" si="4">SUM(D29:E29)</f>
        <v>22</v>
      </c>
      <c r="G29" s="46">
        <f t="shared" ref="G29:G48" si="5">_xlfn.RANK.EQ(F29,$F$12:$F$97,0)</f>
        <v>62</v>
      </c>
      <c r="H29" s="47">
        <f t="shared" ref="H29:H48" si="6">E29/F29</f>
        <v>0.36363636363636365</v>
      </c>
      <c r="I29" s="2">
        <f t="shared" ref="I29:I48" si="7">_xlfn.RANK.EQ(H29,$H$12:$H$97,0)</f>
        <v>18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45</v>
      </c>
      <c r="E30" s="2">
        <v>24</v>
      </c>
      <c r="F30" s="45">
        <f t="shared" si="4"/>
        <v>69</v>
      </c>
      <c r="G30" s="46">
        <f t="shared" si="5"/>
        <v>34</v>
      </c>
      <c r="H30" s="47">
        <f t="shared" si="6"/>
        <v>0.34782608695652173</v>
      </c>
      <c r="I30" s="2">
        <f t="shared" si="7"/>
        <v>23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38</v>
      </c>
      <c r="E31" s="2">
        <v>15</v>
      </c>
      <c r="F31" s="45">
        <f t="shared" si="4"/>
        <v>53</v>
      </c>
      <c r="G31" s="46">
        <f t="shared" si="5"/>
        <v>40</v>
      </c>
      <c r="H31" s="47">
        <f t="shared" si="6"/>
        <v>0.28301886792452829</v>
      </c>
      <c r="I31" s="2">
        <f t="shared" si="7"/>
        <v>44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172</v>
      </c>
      <c r="E32" s="2">
        <v>111</v>
      </c>
      <c r="F32" s="45">
        <f t="shared" si="4"/>
        <v>283</v>
      </c>
      <c r="G32" s="46">
        <f t="shared" si="5"/>
        <v>12</v>
      </c>
      <c r="H32" s="47">
        <f t="shared" si="6"/>
        <v>0.392226148409894</v>
      </c>
      <c r="I32" s="2">
        <f t="shared" si="7"/>
        <v>13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1144</v>
      </c>
      <c r="E33" s="2">
        <v>512</v>
      </c>
      <c r="F33" s="45">
        <f t="shared" si="4"/>
        <v>1656</v>
      </c>
      <c r="G33" s="46">
        <f t="shared" si="5"/>
        <v>1</v>
      </c>
      <c r="H33" s="47">
        <f t="shared" si="6"/>
        <v>0.30917874396135264</v>
      </c>
      <c r="I33" s="2">
        <f t="shared" si="7"/>
        <v>37</v>
      </c>
    </row>
    <row r="34" spans="1:9" x14ac:dyDescent="0.15">
      <c r="A34" s="1" t="s">
        <v>69</v>
      </c>
      <c r="B34" s="8" t="s">
        <v>312</v>
      </c>
      <c r="C34" s="1" t="s">
        <v>70</v>
      </c>
      <c r="D34" s="2">
        <v>194</v>
      </c>
      <c r="E34" s="2">
        <v>163</v>
      </c>
      <c r="F34" s="45">
        <f t="shared" si="4"/>
        <v>357</v>
      </c>
      <c r="G34" s="46">
        <f t="shared" si="5"/>
        <v>10</v>
      </c>
      <c r="H34" s="47">
        <f t="shared" si="6"/>
        <v>0.45658263305322128</v>
      </c>
      <c r="I34" s="2">
        <f t="shared" si="7"/>
        <v>8</v>
      </c>
    </row>
    <row r="35" spans="1:9" x14ac:dyDescent="0.15">
      <c r="A35" s="1" t="s">
        <v>71</v>
      </c>
      <c r="B35" s="8" t="s">
        <v>311</v>
      </c>
      <c r="C35" s="1" t="s">
        <v>72</v>
      </c>
      <c r="D35" s="2">
        <v>36</v>
      </c>
      <c r="E35" s="2">
        <v>40</v>
      </c>
      <c r="F35" s="45">
        <f t="shared" si="4"/>
        <v>76</v>
      </c>
      <c r="G35" s="46">
        <f t="shared" si="5"/>
        <v>30</v>
      </c>
      <c r="H35" s="47">
        <f t="shared" si="6"/>
        <v>0.52631578947368418</v>
      </c>
      <c r="I35" s="2">
        <f t="shared" si="7"/>
        <v>7</v>
      </c>
    </row>
    <row r="36" spans="1:9" x14ac:dyDescent="0.15">
      <c r="A36" s="1" t="s">
        <v>73</v>
      </c>
      <c r="B36" s="8" t="s">
        <v>311</v>
      </c>
      <c r="C36" s="1" t="s">
        <v>74</v>
      </c>
      <c r="D36" s="2">
        <v>50</v>
      </c>
      <c r="E36" s="2">
        <v>92</v>
      </c>
      <c r="F36" s="45">
        <f t="shared" si="4"/>
        <v>142</v>
      </c>
      <c r="G36" s="46">
        <f t="shared" si="5"/>
        <v>17</v>
      </c>
      <c r="H36" s="47">
        <f t="shared" si="6"/>
        <v>0.647887323943662</v>
      </c>
      <c r="I36" s="2">
        <f t="shared" si="7"/>
        <v>3</v>
      </c>
    </row>
    <row r="37" spans="1:9" x14ac:dyDescent="0.15">
      <c r="A37" s="1" t="s">
        <v>75</v>
      </c>
      <c r="B37" s="8" t="s">
        <v>310</v>
      </c>
      <c r="C37" s="1" t="s">
        <v>76</v>
      </c>
      <c r="D37" s="2">
        <v>228</v>
      </c>
      <c r="E37" s="2">
        <v>52</v>
      </c>
      <c r="F37" s="45">
        <f t="shared" si="4"/>
        <v>280</v>
      </c>
      <c r="G37" s="46">
        <f t="shared" si="5"/>
        <v>13</v>
      </c>
      <c r="H37" s="47">
        <f t="shared" si="6"/>
        <v>0.18571428571428572</v>
      </c>
      <c r="I37" s="2">
        <f t="shared" si="7"/>
        <v>66</v>
      </c>
    </row>
    <row r="38" spans="1:9" x14ac:dyDescent="0.15">
      <c r="A38" s="1" t="s">
        <v>77</v>
      </c>
      <c r="B38" s="8" t="s">
        <v>315</v>
      </c>
      <c r="C38" s="1" t="s">
        <v>78</v>
      </c>
      <c r="D38" s="2">
        <v>0</v>
      </c>
      <c r="E38" s="2">
        <v>53</v>
      </c>
      <c r="F38" s="45">
        <f t="shared" si="4"/>
        <v>53</v>
      </c>
      <c r="G38" s="46">
        <f t="shared" si="5"/>
        <v>40</v>
      </c>
      <c r="H38" s="47">
        <f t="shared" si="6"/>
        <v>1</v>
      </c>
      <c r="I38" s="2">
        <f t="shared" si="7"/>
        <v>1</v>
      </c>
    </row>
    <row r="39" spans="1:9" x14ac:dyDescent="0.15">
      <c r="A39" s="1" t="s">
        <v>79</v>
      </c>
      <c r="B39" s="8" t="s">
        <v>313</v>
      </c>
      <c r="C39" s="1" t="s">
        <v>80</v>
      </c>
      <c r="D39" s="2">
        <v>50</v>
      </c>
      <c r="E39" s="2">
        <v>28</v>
      </c>
      <c r="F39" s="45">
        <f t="shared" si="4"/>
        <v>78</v>
      </c>
      <c r="G39" s="46">
        <f t="shared" si="5"/>
        <v>29</v>
      </c>
      <c r="H39" s="47">
        <f t="shared" si="6"/>
        <v>0.35897435897435898</v>
      </c>
      <c r="I39" s="2">
        <f t="shared" si="7"/>
        <v>19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87</v>
      </c>
      <c r="E40" s="2">
        <v>44</v>
      </c>
      <c r="F40" s="45">
        <f t="shared" si="4"/>
        <v>131</v>
      </c>
      <c r="G40" s="46">
        <f t="shared" si="5"/>
        <v>20</v>
      </c>
      <c r="H40" s="47">
        <f t="shared" si="6"/>
        <v>0.33587786259541985</v>
      </c>
      <c r="I40" s="2">
        <f t="shared" si="7"/>
        <v>27</v>
      </c>
    </row>
    <row r="41" spans="1:9" x14ac:dyDescent="0.15">
      <c r="A41" s="1" t="s">
        <v>83</v>
      </c>
      <c r="B41" s="8" t="s">
        <v>310</v>
      </c>
      <c r="C41" s="1" t="s">
        <v>84</v>
      </c>
      <c r="D41" s="2">
        <v>42</v>
      </c>
      <c r="E41" s="2">
        <v>8</v>
      </c>
      <c r="F41" s="45">
        <f t="shared" si="4"/>
        <v>50</v>
      </c>
      <c r="G41" s="46">
        <f t="shared" si="5"/>
        <v>45</v>
      </c>
      <c r="H41" s="47">
        <f t="shared" si="6"/>
        <v>0.16</v>
      </c>
      <c r="I41" s="2">
        <f t="shared" si="7"/>
        <v>71</v>
      </c>
    </row>
    <row r="42" spans="1:9" x14ac:dyDescent="0.15">
      <c r="A42" s="1" t="s">
        <v>85</v>
      </c>
      <c r="B42" s="8" t="s">
        <v>311</v>
      </c>
      <c r="C42" s="1" t="s">
        <v>86</v>
      </c>
      <c r="D42" s="2">
        <v>83</v>
      </c>
      <c r="E42" s="2">
        <v>54</v>
      </c>
      <c r="F42" s="45">
        <f t="shared" si="4"/>
        <v>137</v>
      </c>
      <c r="G42" s="46">
        <f t="shared" si="5"/>
        <v>19</v>
      </c>
      <c r="H42" s="47">
        <f t="shared" si="6"/>
        <v>0.39416058394160586</v>
      </c>
      <c r="I42" s="2">
        <f t="shared" si="7"/>
        <v>12</v>
      </c>
    </row>
    <row r="43" spans="1:9" x14ac:dyDescent="0.15">
      <c r="A43" s="1" t="s">
        <v>87</v>
      </c>
      <c r="B43" s="8" t="s">
        <v>314</v>
      </c>
      <c r="C43" s="1" t="s">
        <v>88</v>
      </c>
      <c r="D43" s="2">
        <v>4</v>
      </c>
      <c r="E43" s="2">
        <v>6</v>
      </c>
      <c r="F43" s="45">
        <f t="shared" si="4"/>
        <v>10</v>
      </c>
      <c r="G43" s="46">
        <f t="shared" si="5"/>
        <v>70</v>
      </c>
      <c r="H43" s="47">
        <f t="shared" si="6"/>
        <v>0.6</v>
      </c>
      <c r="I43" s="2">
        <f t="shared" si="7"/>
        <v>4</v>
      </c>
    </row>
    <row r="44" spans="1:9" x14ac:dyDescent="0.15">
      <c r="A44" s="1" t="s">
        <v>89</v>
      </c>
      <c r="B44" s="89" t="s">
        <v>310</v>
      </c>
      <c r="C44" s="1" t="s">
        <v>90</v>
      </c>
      <c r="D44" s="2">
        <v>13</v>
      </c>
      <c r="E44" s="2">
        <v>7</v>
      </c>
      <c r="F44" s="45">
        <f t="shared" si="4"/>
        <v>20</v>
      </c>
      <c r="G44" s="46">
        <f t="shared" si="5"/>
        <v>63</v>
      </c>
      <c r="H44" s="47">
        <f t="shared" si="6"/>
        <v>0.35</v>
      </c>
      <c r="I44" s="2">
        <f t="shared" si="7"/>
        <v>22</v>
      </c>
    </row>
    <row r="45" spans="1:9" x14ac:dyDescent="0.15">
      <c r="A45" s="1" t="s">
        <v>91</v>
      </c>
      <c r="B45" s="8" t="s">
        <v>315</v>
      </c>
      <c r="C45" s="1" t="s">
        <v>92</v>
      </c>
      <c r="D45" s="2">
        <v>57</v>
      </c>
      <c r="E45" s="2">
        <v>16</v>
      </c>
      <c r="F45" s="45">
        <f t="shared" si="4"/>
        <v>73</v>
      </c>
      <c r="G45" s="46">
        <f t="shared" si="5"/>
        <v>31</v>
      </c>
      <c r="H45" s="47">
        <f t="shared" si="6"/>
        <v>0.21917808219178081</v>
      </c>
      <c r="I45" s="2">
        <f t="shared" si="7"/>
        <v>63</v>
      </c>
    </row>
    <row r="46" spans="1:9" x14ac:dyDescent="0.15">
      <c r="A46" s="1" t="s">
        <v>93</v>
      </c>
      <c r="B46" s="8" t="s">
        <v>314</v>
      </c>
      <c r="C46" s="1" t="s">
        <v>94</v>
      </c>
      <c r="D46" s="2">
        <v>103</v>
      </c>
      <c r="E46" s="2">
        <v>37</v>
      </c>
      <c r="F46" s="45">
        <f t="shared" si="4"/>
        <v>140</v>
      </c>
      <c r="G46" s="46">
        <f t="shared" si="5"/>
        <v>18</v>
      </c>
      <c r="H46" s="47">
        <f t="shared" si="6"/>
        <v>0.26428571428571429</v>
      </c>
      <c r="I46" s="2">
        <f t="shared" si="7"/>
        <v>50</v>
      </c>
    </row>
    <row r="47" spans="1:9" x14ac:dyDescent="0.15">
      <c r="A47" s="1" t="s">
        <v>95</v>
      </c>
      <c r="B47" s="8" t="s">
        <v>309</v>
      </c>
      <c r="C47" s="1" t="s">
        <v>96</v>
      </c>
      <c r="D47" s="2">
        <v>81</v>
      </c>
      <c r="E47" s="2">
        <v>43</v>
      </c>
      <c r="F47" s="45">
        <f t="shared" si="4"/>
        <v>124</v>
      </c>
      <c r="G47" s="46">
        <f t="shared" si="5"/>
        <v>21</v>
      </c>
      <c r="H47" s="47">
        <f t="shared" si="6"/>
        <v>0.34677419354838712</v>
      </c>
      <c r="I47" s="2">
        <f t="shared" si="7"/>
        <v>24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19</v>
      </c>
      <c r="E48" s="2">
        <v>5</v>
      </c>
      <c r="F48" s="45">
        <f t="shared" si="4"/>
        <v>24</v>
      </c>
      <c r="G48" s="46">
        <f t="shared" si="5"/>
        <v>59</v>
      </c>
      <c r="H48" s="47">
        <f t="shared" si="6"/>
        <v>0.20833333333333334</v>
      </c>
      <c r="I48" s="2">
        <f t="shared" si="7"/>
        <v>64</v>
      </c>
    </row>
    <row r="49" spans="1:9" x14ac:dyDescent="0.15">
      <c r="A49" s="77" t="s">
        <v>99</v>
      </c>
      <c r="B49" s="77" t="s">
        <v>313</v>
      </c>
      <c r="C49" s="77" t="s">
        <v>100</v>
      </c>
      <c r="D49" s="48"/>
      <c r="E49" s="48"/>
      <c r="F49" s="49"/>
      <c r="G49" s="50"/>
      <c r="H49" s="51"/>
      <c r="I49" s="48"/>
    </row>
    <row r="50" spans="1:9" x14ac:dyDescent="0.15">
      <c r="A50" s="1" t="s">
        <v>101</v>
      </c>
      <c r="B50" s="8" t="s">
        <v>39</v>
      </c>
      <c r="C50" s="1" t="s">
        <v>102</v>
      </c>
      <c r="D50" s="2">
        <v>42</v>
      </c>
      <c r="E50" s="2">
        <v>11</v>
      </c>
      <c r="F50" s="45">
        <f t="shared" ref="F50:F66" si="8">SUM(D50:E50)</f>
        <v>53</v>
      </c>
      <c r="G50" s="46">
        <f t="shared" ref="G50:G66" si="9">_xlfn.RANK.EQ(F50,$F$12:$F$97,0)</f>
        <v>40</v>
      </c>
      <c r="H50" s="47">
        <f t="shared" ref="H50:H66" si="10">E50/F50</f>
        <v>0.20754716981132076</v>
      </c>
      <c r="I50" s="2">
        <f t="shared" ref="I50:I66" si="11">_xlfn.RANK.EQ(H50,$H$12:$H$97,0)</f>
        <v>65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134</v>
      </c>
      <c r="E51" s="2">
        <v>38</v>
      </c>
      <c r="F51" s="45">
        <f t="shared" si="8"/>
        <v>172</v>
      </c>
      <c r="G51" s="46">
        <f t="shared" si="9"/>
        <v>15</v>
      </c>
      <c r="H51" s="47">
        <f t="shared" si="10"/>
        <v>0.22093023255813954</v>
      </c>
      <c r="I51" s="2">
        <f t="shared" si="11"/>
        <v>62</v>
      </c>
    </row>
    <row r="52" spans="1:9" x14ac:dyDescent="0.15">
      <c r="A52" s="1" t="s">
        <v>105</v>
      </c>
      <c r="B52" s="8" t="s">
        <v>314</v>
      </c>
      <c r="C52" s="1" t="s">
        <v>106</v>
      </c>
      <c r="D52" s="2">
        <v>47</v>
      </c>
      <c r="E52" s="2">
        <v>17</v>
      </c>
      <c r="F52" s="45">
        <f t="shared" si="8"/>
        <v>64</v>
      </c>
      <c r="G52" s="46">
        <f t="shared" si="9"/>
        <v>36</v>
      </c>
      <c r="H52" s="47">
        <f t="shared" si="10"/>
        <v>0.265625</v>
      </c>
      <c r="I52" s="2">
        <f t="shared" si="11"/>
        <v>49</v>
      </c>
    </row>
    <row r="53" spans="1:9" x14ac:dyDescent="0.15">
      <c r="A53" s="1" t="s">
        <v>107</v>
      </c>
      <c r="B53" s="8" t="s">
        <v>39</v>
      </c>
      <c r="C53" s="1" t="s">
        <v>108</v>
      </c>
      <c r="D53" s="2">
        <v>14</v>
      </c>
      <c r="E53" s="2">
        <v>9</v>
      </c>
      <c r="F53" s="45">
        <f t="shared" si="8"/>
        <v>23</v>
      </c>
      <c r="G53" s="46">
        <f t="shared" si="9"/>
        <v>60</v>
      </c>
      <c r="H53" s="47">
        <f t="shared" si="10"/>
        <v>0.39130434782608697</v>
      </c>
      <c r="I53" s="2">
        <f t="shared" si="11"/>
        <v>14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35</v>
      </c>
      <c r="E54" s="2">
        <v>12</v>
      </c>
      <c r="F54" s="45">
        <f t="shared" si="8"/>
        <v>47</v>
      </c>
      <c r="G54" s="46">
        <f t="shared" si="9"/>
        <v>48</v>
      </c>
      <c r="H54" s="47">
        <f t="shared" si="10"/>
        <v>0.25531914893617019</v>
      </c>
      <c r="I54" s="2">
        <f t="shared" si="11"/>
        <v>53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79</v>
      </c>
      <c r="E55" s="2">
        <v>17</v>
      </c>
      <c r="F55" s="45">
        <f t="shared" si="8"/>
        <v>96</v>
      </c>
      <c r="G55" s="46">
        <f t="shared" si="9"/>
        <v>26</v>
      </c>
      <c r="H55" s="47">
        <f t="shared" si="10"/>
        <v>0.17708333333333334</v>
      </c>
      <c r="I55" s="2">
        <f t="shared" si="11"/>
        <v>69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73</v>
      </c>
      <c r="E56" s="2">
        <v>24</v>
      </c>
      <c r="F56" s="45">
        <f t="shared" si="8"/>
        <v>97</v>
      </c>
      <c r="G56" s="46">
        <f t="shared" si="9"/>
        <v>25</v>
      </c>
      <c r="H56" s="47">
        <f t="shared" si="10"/>
        <v>0.24742268041237114</v>
      </c>
      <c r="I56" s="2">
        <f t="shared" si="11"/>
        <v>56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28</v>
      </c>
      <c r="E57" s="2">
        <v>6</v>
      </c>
      <c r="F57" s="45">
        <f t="shared" si="8"/>
        <v>34</v>
      </c>
      <c r="G57" s="46">
        <f t="shared" si="9"/>
        <v>53</v>
      </c>
      <c r="H57" s="47">
        <f t="shared" si="10"/>
        <v>0.17647058823529413</v>
      </c>
      <c r="I57" s="2">
        <f t="shared" si="11"/>
        <v>70</v>
      </c>
    </row>
    <row r="58" spans="1:9" x14ac:dyDescent="0.15">
      <c r="A58" s="1" t="s">
        <v>117</v>
      </c>
      <c r="B58" s="8" t="s">
        <v>312</v>
      </c>
      <c r="C58" s="1" t="s">
        <v>118</v>
      </c>
      <c r="D58" s="2">
        <v>33</v>
      </c>
      <c r="E58" s="2">
        <v>10</v>
      </c>
      <c r="F58" s="45">
        <f t="shared" si="8"/>
        <v>43</v>
      </c>
      <c r="G58" s="46">
        <f t="shared" si="9"/>
        <v>50</v>
      </c>
      <c r="H58" s="47">
        <f t="shared" si="10"/>
        <v>0.23255813953488372</v>
      </c>
      <c r="I58" s="2">
        <f t="shared" si="11"/>
        <v>59</v>
      </c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429</v>
      </c>
      <c r="E59" s="2">
        <v>161</v>
      </c>
      <c r="F59" s="45">
        <f t="shared" si="8"/>
        <v>590</v>
      </c>
      <c r="G59" s="46">
        <f t="shared" si="9"/>
        <v>6</v>
      </c>
      <c r="H59" s="47">
        <f t="shared" si="10"/>
        <v>0.27288135593220336</v>
      </c>
      <c r="I59" s="2">
        <f t="shared" si="11"/>
        <v>47</v>
      </c>
    </row>
    <row r="60" spans="1:9" x14ac:dyDescent="0.15">
      <c r="A60" s="1" t="s">
        <v>121</v>
      </c>
      <c r="B60" s="8" t="s">
        <v>310</v>
      </c>
      <c r="C60" s="1" t="s">
        <v>122</v>
      </c>
      <c r="D60" s="2">
        <v>31</v>
      </c>
      <c r="E60" s="2">
        <v>7</v>
      </c>
      <c r="F60" s="45">
        <f t="shared" si="8"/>
        <v>38</v>
      </c>
      <c r="G60" s="46">
        <f t="shared" si="9"/>
        <v>51</v>
      </c>
      <c r="H60" s="47">
        <f t="shared" si="10"/>
        <v>0.18421052631578946</v>
      </c>
      <c r="I60" s="2">
        <f t="shared" si="11"/>
        <v>67</v>
      </c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2</v>
      </c>
      <c r="E61" s="2">
        <v>3</v>
      </c>
      <c r="F61" s="45">
        <f t="shared" si="8"/>
        <v>5</v>
      </c>
      <c r="G61" s="46">
        <f t="shared" si="9"/>
        <v>76</v>
      </c>
      <c r="H61" s="47">
        <f t="shared" si="10"/>
        <v>0.6</v>
      </c>
      <c r="I61" s="2">
        <f t="shared" si="11"/>
        <v>4</v>
      </c>
    </row>
    <row r="62" spans="1:9" x14ac:dyDescent="0.15">
      <c r="A62" s="1" t="s">
        <v>125</v>
      </c>
      <c r="B62" s="8" t="s">
        <v>310</v>
      </c>
      <c r="C62" s="1" t="s">
        <v>126</v>
      </c>
      <c r="D62" s="2">
        <v>12</v>
      </c>
      <c r="E62" s="2">
        <v>2</v>
      </c>
      <c r="F62" s="45">
        <f t="shared" si="8"/>
        <v>14</v>
      </c>
      <c r="G62" s="46">
        <f t="shared" si="9"/>
        <v>68</v>
      </c>
      <c r="H62" s="47">
        <f t="shared" si="10"/>
        <v>0.14285714285714285</v>
      </c>
      <c r="I62" s="2">
        <f t="shared" si="11"/>
        <v>75</v>
      </c>
    </row>
    <row r="63" spans="1:9" x14ac:dyDescent="0.15">
      <c r="A63" s="1" t="s">
        <v>127</v>
      </c>
      <c r="B63" s="8" t="s">
        <v>39</v>
      </c>
      <c r="C63" s="1" t="s">
        <v>128</v>
      </c>
      <c r="D63" s="2">
        <v>50</v>
      </c>
      <c r="E63" s="2">
        <v>11</v>
      </c>
      <c r="F63" s="45">
        <f t="shared" si="8"/>
        <v>61</v>
      </c>
      <c r="G63" s="46">
        <f t="shared" si="9"/>
        <v>37</v>
      </c>
      <c r="H63" s="47">
        <f t="shared" si="10"/>
        <v>0.18032786885245902</v>
      </c>
      <c r="I63" s="2">
        <f t="shared" si="11"/>
        <v>68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10</v>
      </c>
      <c r="E64" s="2">
        <v>5</v>
      </c>
      <c r="F64" s="45">
        <f t="shared" si="8"/>
        <v>15</v>
      </c>
      <c r="G64" s="46">
        <f t="shared" si="9"/>
        <v>66</v>
      </c>
      <c r="H64" s="47">
        <f t="shared" si="10"/>
        <v>0.33333333333333331</v>
      </c>
      <c r="I64" s="2">
        <f t="shared" si="11"/>
        <v>28</v>
      </c>
    </row>
    <row r="65" spans="1:9" x14ac:dyDescent="0.15">
      <c r="A65" s="1" t="s">
        <v>131</v>
      </c>
      <c r="B65" s="8" t="s">
        <v>312</v>
      </c>
      <c r="C65" s="1" t="s">
        <v>132</v>
      </c>
      <c r="D65" s="2">
        <v>19</v>
      </c>
      <c r="E65" s="2">
        <v>9</v>
      </c>
      <c r="F65" s="45">
        <f t="shared" si="8"/>
        <v>28</v>
      </c>
      <c r="G65" s="46">
        <f t="shared" si="9"/>
        <v>56</v>
      </c>
      <c r="H65" s="47">
        <f t="shared" si="10"/>
        <v>0.32142857142857145</v>
      </c>
      <c r="I65" s="2">
        <f t="shared" si="11"/>
        <v>32</v>
      </c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744</v>
      </c>
      <c r="E66" s="2">
        <v>347</v>
      </c>
      <c r="F66" s="45">
        <f t="shared" si="8"/>
        <v>1091</v>
      </c>
      <c r="G66" s="46">
        <f t="shared" si="9"/>
        <v>2</v>
      </c>
      <c r="H66" s="47">
        <f t="shared" si="10"/>
        <v>0.31805682859761686</v>
      </c>
      <c r="I66" s="2">
        <f t="shared" si="11"/>
        <v>33</v>
      </c>
    </row>
    <row r="67" spans="1:9" x14ac:dyDescent="0.15">
      <c r="A67" s="77" t="s">
        <v>135</v>
      </c>
      <c r="B67" s="77" t="s">
        <v>313</v>
      </c>
      <c r="C67" s="77" t="s">
        <v>136</v>
      </c>
      <c r="D67" s="48"/>
      <c r="E67" s="48"/>
      <c r="F67" s="49"/>
      <c r="G67" s="50"/>
      <c r="H67" s="51"/>
      <c r="I67" s="48"/>
    </row>
    <row r="68" spans="1:9" x14ac:dyDescent="0.15">
      <c r="A68" s="1" t="s">
        <v>137</v>
      </c>
      <c r="B68" s="8" t="s">
        <v>310</v>
      </c>
      <c r="C68" s="1" t="s">
        <v>138</v>
      </c>
      <c r="D68" s="2">
        <v>38</v>
      </c>
      <c r="E68" s="2">
        <v>12</v>
      </c>
      <c r="F68" s="45">
        <f>SUM(D68:E68)</f>
        <v>50</v>
      </c>
      <c r="G68" s="46">
        <f>_xlfn.RANK.EQ(F68,$F$12:$F$97,0)</f>
        <v>45</v>
      </c>
      <c r="H68" s="47">
        <f>E68/F68</f>
        <v>0.24</v>
      </c>
      <c r="I68" s="2">
        <f>_xlfn.RANK.EQ(H68,$H$12:$H$97,0)</f>
        <v>58</v>
      </c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561</v>
      </c>
      <c r="E69" s="2">
        <v>394</v>
      </c>
      <c r="F69" s="45">
        <f>SUM(D69:E69)</f>
        <v>955</v>
      </c>
      <c r="G69" s="46">
        <f>_xlfn.RANK.EQ(F69,$F$12:$F$97,0)</f>
        <v>3</v>
      </c>
      <c r="H69" s="47">
        <f>E69/F69</f>
        <v>0.41256544502617803</v>
      </c>
      <c r="I69" s="2">
        <f>_xlfn.RANK.EQ(H69,$H$12:$H$97,0)</f>
        <v>11</v>
      </c>
    </row>
    <row r="70" spans="1:9" x14ac:dyDescent="0.15">
      <c r="A70" s="77" t="s">
        <v>141</v>
      </c>
      <c r="B70" s="77" t="s">
        <v>313</v>
      </c>
      <c r="C70" s="77" t="s">
        <v>142</v>
      </c>
      <c r="D70" s="48"/>
      <c r="E70" s="48"/>
      <c r="F70" s="49"/>
      <c r="G70" s="50"/>
      <c r="H70" s="51"/>
      <c r="I70" s="48"/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259</v>
      </c>
      <c r="E71" s="2">
        <v>116</v>
      </c>
      <c r="F71" s="45">
        <f>SUM(D71:E71)</f>
        <v>375</v>
      </c>
      <c r="G71" s="46">
        <f>_xlfn.RANK.EQ(F71,$F$12:$F$97,0)</f>
        <v>9</v>
      </c>
      <c r="H71" s="47">
        <f>E71/F71</f>
        <v>0.30933333333333335</v>
      </c>
      <c r="I71" s="2">
        <f>_xlfn.RANK.EQ(H71,$H$12:$H$97,0)</f>
        <v>36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41</v>
      </c>
      <c r="E72" s="2">
        <v>29</v>
      </c>
      <c r="F72" s="45">
        <f>SUM(D72:E72)</f>
        <v>70</v>
      </c>
      <c r="G72" s="46">
        <f>_xlfn.RANK.EQ(F72,$F$12:$F$97,0)</f>
        <v>33</v>
      </c>
      <c r="H72" s="47">
        <f>E72/F72</f>
        <v>0.41428571428571431</v>
      </c>
      <c r="I72" s="2">
        <f>_xlfn.RANK.EQ(H72,$H$12:$H$97,0)</f>
        <v>10</v>
      </c>
    </row>
    <row r="73" spans="1:9" x14ac:dyDescent="0.15">
      <c r="A73" s="77" t="s">
        <v>147</v>
      </c>
      <c r="B73" s="77" t="s">
        <v>313</v>
      </c>
      <c r="C73" s="77" t="s">
        <v>148</v>
      </c>
      <c r="D73" s="48"/>
      <c r="E73" s="48"/>
      <c r="F73" s="49"/>
      <c r="G73" s="50"/>
      <c r="H73" s="51"/>
      <c r="I73" s="48"/>
    </row>
    <row r="74" spans="1:9" x14ac:dyDescent="0.15">
      <c r="A74" s="1" t="s">
        <v>149</v>
      </c>
      <c r="B74" s="8" t="s">
        <v>315</v>
      </c>
      <c r="C74" s="1" t="s">
        <v>150</v>
      </c>
      <c r="D74" s="2">
        <v>0</v>
      </c>
      <c r="E74" s="2">
        <v>13</v>
      </c>
      <c r="F74" s="45">
        <f t="shared" ref="F74:F82" si="12">SUM(D74:E74)</f>
        <v>13</v>
      </c>
      <c r="G74" s="46">
        <f t="shared" ref="G74:G82" si="13">_xlfn.RANK.EQ(F74,$F$12:$F$97,0)</f>
        <v>69</v>
      </c>
      <c r="H74" s="47">
        <f t="shared" ref="H74:H82" si="14">E74/F74</f>
        <v>1</v>
      </c>
      <c r="I74" s="2">
        <f t="shared" ref="I74:I82" si="15">_xlfn.RANK.EQ(H74,$H$12:$H$97,0)</f>
        <v>1</v>
      </c>
    </row>
    <row r="75" spans="1:9" x14ac:dyDescent="0.15">
      <c r="A75" s="1" t="s">
        <v>151</v>
      </c>
      <c r="B75" s="8" t="s">
        <v>314</v>
      </c>
      <c r="C75" s="1" t="s">
        <v>152</v>
      </c>
      <c r="D75" s="2">
        <v>62</v>
      </c>
      <c r="E75" s="2">
        <v>11</v>
      </c>
      <c r="F75" s="45">
        <f t="shared" si="12"/>
        <v>73</v>
      </c>
      <c r="G75" s="46">
        <f t="shared" si="13"/>
        <v>31</v>
      </c>
      <c r="H75" s="47">
        <f t="shared" si="14"/>
        <v>0.15068493150684931</v>
      </c>
      <c r="I75" s="2">
        <f t="shared" si="15"/>
        <v>74</v>
      </c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10</v>
      </c>
      <c r="E76" s="2">
        <v>5</v>
      </c>
      <c r="F76" s="45">
        <f t="shared" si="12"/>
        <v>15</v>
      </c>
      <c r="G76" s="46">
        <f t="shared" si="13"/>
        <v>66</v>
      </c>
      <c r="H76" s="47">
        <f t="shared" si="14"/>
        <v>0.33333333333333331</v>
      </c>
      <c r="I76" s="2">
        <f t="shared" si="15"/>
        <v>28</v>
      </c>
    </row>
    <row r="77" spans="1:9" x14ac:dyDescent="0.15">
      <c r="A77" s="1" t="s">
        <v>155</v>
      </c>
      <c r="B77" s="8" t="s">
        <v>39</v>
      </c>
      <c r="C77" s="1" t="s">
        <v>156</v>
      </c>
      <c r="D77" s="2">
        <v>39</v>
      </c>
      <c r="E77" s="2">
        <v>20</v>
      </c>
      <c r="F77" s="45">
        <f t="shared" si="12"/>
        <v>59</v>
      </c>
      <c r="G77" s="46">
        <f t="shared" si="13"/>
        <v>38</v>
      </c>
      <c r="H77" s="47">
        <f t="shared" si="14"/>
        <v>0.33898305084745761</v>
      </c>
      <c r="I77" s="2">
        <f t="shared" si="15"/>
        <v>25</v>
      </c>
    </row>
    <row r="78" spans="1:9" x14ac:dyDescent="0.15">
      <c r="A78" s="1" t="s">
        <v>157</v>
      </c>
      <c r="B78" s="8" t="s">
        <v>39</v>
      </c>
      <c r="C78" s="1" t="s">
        <v>158</v>
      </c>
      <c r="D78" s="2">
        <v>33</v>
      </c>
      <c r="E78" s="2">
        <v>20</v>
      </c>
      <c r="F78" s="45">
        <f t="shared" si="12"/>
        <v>53</v>
      </c>
      <c r="G78" s="46">
        <f t="shared" si="13"/>
        <v>40</v>
      </c>
      <c r="H78" s="47">
        <f t="shared" si="14"/>
        <v>0.37735849056603776</v>
      </c>
      <c r="I78" s="2">
        <f t="shared" si="15"/>
        <v>15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166</v>
      </c>
      <c r="E79" s="2">
        <v>71</v>
      </c>
      <c r="F79" s="45">
        <f t="shared" si="12"/>
        <v>237</v>
      </c>
      <c r="G79" s="46">
        <f t="shared" si="13"/>
        <v>14</v>
      </c>
      <c r="H79" s="47">
        <f t="shared" si="14"/>
        <v>0.29957805907172996</v>
      </c>
      <c r="I79" s="2">
        <f t="shared" si="15"/>
        <v>41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221</v>
      </c>
      <c r="E80" s="2">
        <v>110</v>
      </c>
      <c r="F80" s="45">
        <f t="shared" si="12"/>
        <v>331</v>
      </c>
      <c r="G80" s="46">
        <f t="shared" si="13"/>
        <v>11</v>
      </c>
      <c r="H80" s="47">
        <f t="shared" si="14"/>
        <v>0.33232628398791542</v>
      </c>
      <c r="I80" s="2">
        <f t="shared" si="15"/>
        <v>31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59</v>
      </c>
      <c r="E81" s="2">
        <v>22</v>
      </c>
      <c r="F81" s="45">
        <f t="shared" si="12"/>
        <v>81</v>
      </c>
      <c r="G81" s="46">
        <f t="shared" si="13"/>
        <v>28</v>
      </c>
      <c r="H81" s="47">
        <f t="shared" si="14"/>
        <v>0.27160493827160492</v>
      </c>
      <c r="I81" s="2">
        <f t="shared" si="15"/>
        <v>48</v>
      </c>
    </row>
    <row r="82" spans="1:9" x14ac:dyDescent="0.15">
      <c r="A82" s="1" t="s">
        <v>165</v>
      </c>
      <c r="B82" s="8" t="s">
        <v>39</v>
      </c>
      <c r="C82" s="1" t="s">
        <v>166</v>
      </c>
      <c r="D82" s="2">
        <v>70</v>
      </c>
      <c r="E82" s="2">
        <v>30</v>
      </c>
      <c r="F82" s="45">
        <f t="shared" si="12"/>
        <v>100</v>
      </c>
      <c r="G82" s="46">
        <f t="shared" si="13"/>
        <v>24</v>
      </c>
      <c r="H82" s="47">
        <f t="shared" si="14"/>
        <v>0.3</v>
      </c>
      <c r="I82" s="2">
        <f t="shared" si="15"/>
        <v>40</v>
      </c>
    </row>
    <row r="83" spans="1:9" x14ac:dyDescent="0.15">
      <c r="A83" s="77" t="s">
        <v>167</v>
      </c>
      <c r="B83" s="77" t="s">
        <v>313</v>
      </c>
      <c r="C83" s="77" t="s">
        <v>168</v>
      </c>
      <c r="D83" s="48"/>
      <c r="E83" s="48"/>
      <c r="F83" s="49"/>
      <c r="G83" s="50"/>
      <c r="H83" s="51"/>
      <c r="I83" s="48"/>
    </row>
    <row r="84" spans="1:9" x14ac:dyDescent="0.15">
      <c r="A84" s="1" t="s">
        <v>169</v>
      </c>
      <c r="B84" s="8" t="s">
        <v>39</v>
      </c>
      <c r="C84" s="1" t="s">
        <v>170</v>
      </c>
      <c r="D84" s="2">
        <v>31</v>
      </c>
      <c r="E84" s="2">
        <v>18</v>
      </c>
      <c r="F84" s="45">
        <f>SUM(D84:E84)</f>
        <v>49</v>
      </c>
      <c r="G84" s="46">
        <f>_xlfn.RANK.EQ(F84,$F$12:$F$97,0)</f>
        <v>47</v>
      </c>
      <c r="H84" s="47">
        <f>E84/F84</f>
        <v>0.36734693877551022</v>
      </c>
      <c r="I84" s="2">
        <f>_xlfn.RANK.EQ(H84,$H$12:$H$97,0)</f>
        <v>17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44</v>
      </c>
      <c r="E85" s="2">
        <v>22</v>
      </c>
      <c r="F85" s="45">
        <f>SUM(D85:E85)</f>
        <v>66</v>
      </c>
      <c r="G85" s="46">
        <f>_xlfn.RANK.EQ(F85,$F$12:$F$97,0)</f>
        <v>35</v>
      </c>
      <c r="H85" s="47">
        <f>E85/F85</f>
        <v>0.33333333333333331</v>
      </c>
      <c r="I85" s="2">
        <f>_xlfn.RANK.EQ(H85,$H$12:$H$97,0)</f>
        <v>28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25</v>
      </c>
      <c r="E86" s="52">
        <v>8</v>
      </c>
      <c r="F86" s="53">
        <f>SUM(D86:E86)</f>
        <v>33</v>
      </c>
      <c r="G86" s="54">
        <f>_xlfn.RANK.EQ(F86,$F$12:$F$97,0)</f>
        <v>54</v>
      </c>
      <c r="H86" s="55">
        <f>E86/F86</f>
        <v>0.24242424242424243</v>
      </c>
      <c r="I86" s="52">
        <f>_xlfn.RANK.EQ(H86,$H$12:$H$97,0)</f>
        <v>57</v>
      </c>
    </row>
    <row r="87" spans="1:9" x14ac:dyDescent="0.15">
      <c r="A87" s="1" t="s">
        <v>175</v>
      </c>
      <c r="B87" s="8" t="s">
        <v>310</v>
      </c>
      <c r="C87" s="1" t="s">
        <v>176</v>
      </c>
      <c r="D87" s="2">
        <v>20</v>
      </c>
      <c r="E87" s="2">
        <v>7</v>
      </c>
      <c r="F87" s="45">
        <f>SUM(D87:E87)</f>
        <v>27</v>
      </c>
      <c r="G87" s="46">
        <f>_xlfn.RANK.EQ(F87,$F$12:$F$97,0)</f>
        <v>58</v>
      </c>
      <c r="H87" s="47">
        <f>E87/F87</f>
        <v>0.25925925925925924</v>
      </c>
      <c r="I87" s="2">
        <f>_xlfn.RANK.EQ(H87,$H$12:$H$97,0)</f>
        <v>52</v>
      </c>
    </row>
    <row r="88" spans="1:9" x14ac:dyDescent="0.15">
      <c r="A88" s="77" t="s">
        <v>177</v>
      </c>
      <c r="B88" s="77" t="s">
        <v>313</v>
      </c>
      <c r="C88" s="77" t="s">
        <v>178</v>
      </c>
      <c r="D88" s="48"/>
      <c r="E88" s="48"/>
      <c r="F88" s="49"/>
      <c r="G88" s="50"/>
      <c r="H88" s="51"/>
      <c r="I88" s="48"/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434</v>
      </c>
      <c r="E89" s="2">
        <v>195</v>
      </c>
      <c r="F89" s="45">
        <f t="shared" ref="F89:F97" si="16">SUM(D89:E89)</f>
        <v>629</v>
      </c>
      <c r="G89" s="46">
        <f t="shared" ref="G89:G97" si="17">_xlfn.RANK.EQ(F89,$F$12:$F$97,0)</f>
        <v>5</v>
      </c>
      <c r="H89" s="47">
        <f t="shared" ref="H89:H97" si="18">E89/F89</f>
        <v>0.31001589825119236</v>
      </c>
      <c r="I89" s="2">
        <f t="shared" ref="I89:I97" si="19">_xlfn.RANK.EQ(H89,$H$12:$H$97,0)</f>
        <v>35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16</v>
      </c>
      <c r="E90" s="2">
        <v>3</v>
      </c>
      <c r="F90" s="45">
        <f t="shared" si="16"/>
        <v>19</v>
      </c>
      <c r="G90" s="46">
        <f t="shared" si="17"/>
        <v>64</v>
      </c>
      <c r="H90" s="47">
        <f t="shared" si="18"/>
        <v>0.15789473684210525</v>
      </c>
      <c r="I90" s="2">
        <f t="shared" si="19"/>
        <v>72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79</v>
      </c>
      <c r="E91" s="2">
        <v>40</v>
      </c>
      <c r="F91" s="45">
        <f t="shared" si="16"/>
        <v>119</v>
      </c>
      <c r="G91" s="46">
        <f t="shared" si="17"/>
        <v>22</v>
      </c>
      <c r="H91" s="47">
        <f t="shared" si="18"/>
        <v>0.33613445378151263</v>
      </c>
      <c r="I91" s="2">
        <f t="shared" si="19"/>
        <v>26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103</v>
      </c>
      <c r="E92" s="2">
        <v>45</v>
      </c>
      <c r="F92" s="45">
        <f t="shared" si="16"/>
        <v>148</v>
      </c>
      <c r="G92" s="46">
        <f t="shared" si="17"/>
        <v>16</v>
      </c>
      <c r="H92" s="47">
        <f t="shared" si="18"/>
        <v>0.30405405405405406</v>
      </c>
      <c r="I92" s="2">
        <f t="shared" si="19"/>
        <v>38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22</v>
      </c>
      <c r="E93" s="2">
        <v>9</v>
      </c>
      <c r="F93" s="45">
        <f t="shared" si="16"/>
        <v>31</v>
      </c>
      <c r="G93" s="46">
        <f t="shared" si="17"/>
        <v>55</v>
      </c>
      <c r="H93" s="47">
        <f t="shared" si="18"/>
        <v>0.29032258064516131</v>
      </c>
      <c r="I93" s="2">
        <f t="shared" si="19"/>
        <v>42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28</v>
      </c>
      <c r="E94" s="2">
        <v>10</v>
      </c>
      <c r="F94" s="45">
        <f t="shared" si="16"/>
        <v>38</v>
      </c>
      <c r="G94" s="46">
        <f t="shared" si="17"/>
        <v>51</v>
      </c>
      <c r="H94" s="47">
        <f t="shared" si="18"/>
        <v>0.26315789473684209</v>
      </c>
      <c r="I94" s="2">
        <f t="shared" si="19"/>
        <v>51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78</v>
      </c>
      <c r="E95" s="2">
        <v>36</v>
      </c>
      <c r="F95" s="45">
        <f t="shared" si="16"/>
        <v>114</v>
      </c>
      <c r="G95" s="46">
        <f t="shared" si="17"/>
        <v>23</v>
      </c>
      <c r="H95" s="47">
        <f t="shared" si="18"/>
        <v>0.31578947368421051</v>
      </c>
      <c r="I95" s="2">
        <f t="shared" si="19"/>
        <v>34</v>
      </c>
    </row>
    <row r="96" spans="1:9" x14ac:dyDescent="0.15">
      <c r="A96" s="1" t="s">
        <v>193</v>
      </c>
      <c r="B96" s="8" t="s">
        <v>310</v>
      </c>
      <c r="C96" s="1" t="s">
        <v>194</v>
      </c>
      <c r="D96" s="2">
        <v>7</v>
      </c>
      <c r="E96" s="2">
        <v>2</v>
      </c>
      <c r="F96" s="45">
        <f t="shared" si="16"/>
        <v>9</v>
      </c>
      <c r="G96" s="46">
        <f t="shared" si="17"/>
        <v>71</v>
      </c>
      <c r="H96" s="47">
        <f t="shared" si="18"/>
        <v>0.22222222222222221</v>
      </c>
      <c r="I96" s="2">
        <f t="shared" si="19"/>
        <v>60</v>
      </c>
    </row>
    <row r="97" spans="1:9" x14ac:dyDescent="0.15">
      <c r="A97" s="1" t="s">
        <v>195</v>
      </c>
      <c r="B97" s="8" t="s">
        <v>39</v>
      </c>
      <c r="C97" s="1" t="s">
        <v>196</v>
      </c>
      <c r="D97" s="2">
        <v>33</v>
      </c>
      <c r="E97" s="2">
        <v>18</v>
      </c>
      <c r="F97" s="45">
        <f t="shared" si="16"/>
        <v>51</v>
      </c>
      <c r="G97" s="46">
        <f t="shared" si="17"/>
        <v>44</v>
      </c>
      <c r="H97" s="47">
        <f t="shared" si="18"/>
        <v>0.35294117647058826</v>
      </c>
      <c r="I97" s="2">
        <f t="shared" si="19"/>
        <v>21</v>
      </c>
    </row>
    <row r="98" spans="1:9" ht="14.25" thickBot="1" x14ac:dyDescent="0.2">
      <c r="B98" s="90"/>
    </row>
    <row r="99" spans="1:9" ht="14.25" thickBot="1" x14ac:dyDescent="0.2">
      <c r="C99" s="275" t="s">
        <v>517</v>
      </c>
      <c r="D99" s="276">
        <f>SUM(D12:D97)</f>
        <v>8192</v>
      </c>
      <c r="E99" s="276">
        <f t="shared" ref="E99:F99" si="20">SUM(E12:E97)</f>
        <v>3945</v>
      </c>
      <c r="F99" s="277">
        <f t="shared" si="20"/>
        <v>12137</v>
      </c>
    </row>
  </sheetData>
  <autoFilter ref="A11:I97" xr:uid="{00000000-0009-0000-0000-000021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1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099F-3747-4BD2-8408-06F783CE2338}">
  <sheetPr>
    <tabColor theme="9"/>
  </sheetPr>
  <dimension ref="A1:N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style="9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447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446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/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15</v>
      </c>
      <c r="E6" s="57">
        <f>INDEX(E12:E97,MATCH(C6,C12:C97,0),0)</f>
        <v>6</v>
      </c>
      <c r="F6" s="57">
        <f>SUM(D6:E6)</f>
        <v>21</v>
      </c>
      <c r="G6" s="58">
        <f>_xlfn.RANK.EQ(F6,$F$12:$F$97,0)</f>
        <v>66</v>
      </c>
      <c r="H6" s="59">
        <f>E6/F6</f>
        <v>0.2857142857142857</v>
      </c>
      <c r="I6" s="60">
        <f>_xlfn.RANK.EQ(H6,$H$12:$H$97,0)</f>
        <v>48</v>
      </c>
    </row>
    <row r="7" spans="1:13" x14ac:dyDescent="0.15">
      <c r="C7" s="28" t="s">
        <v>20</v>
      </c>
      <c r="D7" s="94">
        <f>ROUND(SUMIF($B$12:$B$97,"G",D12:D97)/(COUNTIFS(B12:B97,"G",D12:D97,"&lt;&gt;")),1)</f>
        <v>48.3</v>
      </c>
      <c r="E7" s="95">
        <f>ROUND(SUMIF($B$12:$B$97,"G",E12:E97)/(COUNTIFS(B12:B97,"G",D12:D97,"&lt;&gt;")),1)</f>
        <v>22.9</v>
      </c>
      <c r="F7" s="95">
        <f>ROUND(SUM(D7:E7),1)</f>
        <v>71.2</v>
      </c>
      <c r="G7" s="30"/>
      <c r="H7" s="31">
        <f>E7/F7</f>
        <v>0.32162921348314605</v>
      </c>
      <c r="I7" s="32"/>
    </row>
    <row r="8" spans="1:13" ht="14.25" thickBot="1" x14ac:dyDescent="0.2">
      <c r="C8" s="33" t="s">
        <v>21</v>
      </c>
      <c r="D8" s="97">
        <f>ROUND(AVERAGE(D12:D97),1)</f>
        <v>108.2</v>
      </c>
      <c r="E8" s="98">
        <f>ROUND(AVERAGE(E12:E97),1)</f>
        <v>53.5</v>
      </c>
      <c r="F8" s="98">
        <f>ROUND(SUM(D8:E8),1)</f>
        <v>161.69999999999999</v>
      </c>
      <c r="G8" s="36"/>
      <c r="H8" s="37">
        <f>E8/F8</f>
        <v>0.33085961657390234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2023年度（基準日：５月１日）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07" t="s">
        <v>22</v>
      </c>
      <c r="B11" s="88" t="s">
        <v>23</v>
      </c>
      <c r="C11" s="107" t="s">
        <v>15</v>
      </c>
      <c r="D11" s="40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372</v>
      </c>
      <c r="E12" s="2">
        <v>191</v>
      </c>
      <c r="F12" s="45">
        <f>SUM(D12:E12)</f>
        <v>563</v>
      </c>
      <c r="G12" s="46">
        <f>_xlfn.RANK.EQ(F12,$F$12:$F$97,0)</f>
        <v>8</v>
      </c>
      <c r="H12" s="47">
        <f>E12/F12</f>
        <v>0.33925399644760212</v>
      </c>
      <c r="I12" s="2">
        <f>_xlfn.RANK.EQ(H12,$H$12:$H$97,0)</f>
        <v>28</v>
      </c>
    </row>
    <row r="13" spans="1:13" x14ac:dyDescent="0.15">
      <c r="A13" s="77" t="s">
        <v>26</v>
      </c>
      <c r="B13" s="77" t="s">
        <v>313</v>
      </c>
      <c r="C13" s="77" t="s">
        <v>27</v>
      </c>
      <c r="D13" s="48"/>
      <c r="E13" s="48"/>
      <c r="F13" s="49"/>
      <c r="G13" s="50"/>
      <c r="H13" s="51"/>
      <c r="I13" s="48"/>
    </row>
    <row r="14" spans="1:13" x14ac:dyDescent="0.15">
      <c r="A14" s="1" t="s">
        <v>28</v>
      </c>
      <c r="B14" s="8" t="s">
        <v>310</v>
      </c>
      <c r="C14" s="1" t="s">
        <v>29</v>
      </c>
      <c r="D14" s="2">
        <v>6</v>
      </c>
      <c r="E14" s="2">
        <v>3</v>
      </c>
      <c r="F14" s="45">
        <f t="shared" ref="F14:F21" si="0">SUM(D14:E14)</f>
        <v>9</v>
      </c>
      <c r="G14" s="46">
        <f t="shared" ref="G14:G21" si="1">_xlfn.RANK.EQ(F14,$F$12:$F$97,0)</f>
        <v>74</v>
      </c>
      <c r="H14" s="47">
        <f t="shared" ref="H14:H21" si="2">E14/F14</f>
        <v>0.33333333333333331</v>
      </c>
      <c r="I14" s="2">
        <f t="shared" ref="I14:I21" si="3">_xlfn.RANK.EQ(H14,$H$12:$H$97,0)</f>
        <v>29</v>
      </c>
    </row>
    <row r="15" spans="1:13" x14ac:dyDescent="0.15">
      <c r="A15" s="1" t="s">
        <v>30</v>
      </c>
      <c r="B15" s="8" t="s">
        <v>311</v>
      </c>
      <c r="C15" s="1" t="s">
        <v>31</v>
      </c>
      <c r="D15" s="2">
        <v>0</v>
      </c>
      <c r="E15" s="2">
        <v>1</v>
      </c>
      <c r="F15" s="45">
        <f t="shared" si="0"/>
        <v>1</v>
      </c>
      <c r="G15" s="46">
        <f t="shared" si="1"/>
        <v>77</v>
      </c>
      <c r="H15" s="47">
        <f t="shared" si="2"/>
        <v>1</v>
      </c>
      <c r="I15" s="2">
        <f t="shared" si="3"/>
        <v>1</v>
      </c>
    </row>
    <row r="16" spans="1:13" x14ac:dyDescent="0.15">
      <c r="A16" s="1" t="s">
        <v>32</v>
      </c>
      <c r="B16" s="8" t="s">
        <v>310</v>
      </c>
      <c r="C16" s="1" t="s">
        <v>33</v>
      </c>
      <c r="D16" s="2">
        <v>12</v>
      </c>
      <c r="E16" s="2">
        <v>13</v>
      </c>
      <c r="F16" s="45">
        <f t="shared" si="0"/>
        <v>25</v>
      </c>
      <c r="G16" s="46">
        <f t="shared" si="1"/>
        <v>61</v>
      </c>
      <c r="H16" s="47">
        <f t="shared" si="2"/>
        <v>0.52</v>
      </c>
      <c r="I16" s="2">
        <f t="shared" si="3"/>
        <v>6</v>
      </c>
    </row>
    <row r="17" spans="1:14" x14ac:dyDescent="0.15">
      <c r="A17" s="1" t="s">
        <v>34</v>
      </c>
      <c r="B17" s="8" t="s">
        <v>310</v>
      </c>
      <c r="C17" s="1" t="s">
        <v>35</v>
      </c>
      <c r="D17" s="2">
        <v>8</v>
      </c>
      <c r="E17" s="2">
        <v>3</v>
      </c>
      <c r="F17" s="45">
        <f t="shared" si="0"/>
        <v>11</v>
      </c>
      <c r="G17" s="46">
        <f t="shared" si="1"/>
        <v>71</v>
      </c>
      <c r="H17" s="47">
        <f t="shared" si="2"/>
        <v>0.27272727272727271</v>
      </c>
      <c r="I17" s="2">
        <f t="shared" si="3"/>
        <v>53</v>
      </c>
    </row>
    <row r="18" spans="1:14" x14ac:dyDescent="0.15">
      <c r="A18" s="1" t="s">
        <v>36</v>
      </c>
      <c r="B18" s="8" t="s">
        <v>312</v>
      </c>
      <c r="C18" s="1" t="s">
        <v>37</v>
      </c>
      <c r="D18" s="2">
        <v>11</v>
      </c>
      <c r="E18" s="2">
        <v>3</v>
      </c>
      <c r="F18" s="45">
        <f t="shared" si="0"/>
        <v>14</v>
      </c>
      <c r="G18" s="46">
        <f t="shared" si="1"/>
        <v>69</v>
      </c>
      <c r="H18" s="47">
        <f t="shared" si="2"/>
        <v>0.21428571428571427</v>
      </c>
      <c r="I18" s="2">
        <f t="shared" si="3"/>
        <v>60</v>
      </c>
    </row>
    <row r="19" spans="1:14" x14ac:dyDescent="0.15">
      <c r="A19" s="1" t="s">
        <v>38</v>
      </c>
      <c r="B19" s="8" t="s">
        <v>39</v>
      </c>
      <c r="C19" s="1" t="s">
        <v>40</v>
      </c>
      <c r="D19" s="2">
        <v>64</v>
      </c>
      <c r="E19" s="2">
        <v>25</v>
      </c>
      <c r="F19" s="45">
        <f t="shared" si="0"/>
        <v>89</v>
      </c>
      <c r="G19" s="46">
        <f t="shared" si="1"/>
        <v>27</v>
      </c>
      <c r="H19" s="47">
        <f t="shared" si="2"/>
        <v>0.2808988764044944</v>
      </c>
      <c r="I19" s="2">
        <f t="shared" si="3"/>
        <v>50</v>
      </c>
    </row>
    <row r="20" spans="1:14" x14ac:dyDescent="0.15">
      <c r="A20" s="1" t="s">
        <v>41</v>
      </c>
      <c r="B20" s="8" t="s">
        <v>315</v>
      </c>
      <c r="C20" s="1" t="s">
        <v>42</v>
      </c>
      <c r="D20" s="2">
        <v>22</v>
      </c>
      <c r="E20" s="2">
        <v>10</v>
      </c>
      <c r="F20" s="45">
        <f t="shared" si="0"/>
        <v>32</v>
      </c>
      <c r="G20" s="46">
        <f t="shared" si="1"/>
        <v>54</v>
      </c>
      <c r="H20" s="47">
        <f t="shared" si="2"/>
        <v>0.3125</v>
      </c>
      <c r="I20" s="2">
        <f t="shared" si="3"/>
        <v>40</v>
      </c>
    </row>
    <row r="21" spans="1:14" x14ac:dyDescent="0.15">
      <c r="A21" s="1" t="s">
        <v>43</v>
      </c>
      <c r="B21" s="8" t="s">
        <v>309</v>
      </c>
      <c r="C21" s="1" t="s">
        <v>44</v>
      </c>
      <c r="D21" s="2">
        <v>437</v>
      </c>
      <c r="E21" s="2">
        <v>191</v>
      </c>
      <c r="F21" s="45">
        <f t="shared" si="0"/>
        <v>628</v>
      </c>
      <c r="G21" s="46">
        <f t="shared" si="1"/>
        <v>5</v>
      </c>
      <c r="H21" s="47">
        <f t="shared" si="2"/>
        <v>0.30414012738853502</v>
      </c>
      <c r="I21" s="2">
        <f t="shared" si="3"/>
        <v>43</v>
      </c>
      <c r="N21" s="26"/>
    </row>
    <row r="22" spans="1:14" x14ac:dyDescent="0.15">
      <c r="A22" s="77" t="s">
        <v>45</v>
      </c>
      <c r="B22" s="77" t="s">
        <v>313</v>
      </c>
      <c r="C22" s="77" t="s">
        <v>46</v>
      </c>
      <c r="D22" s="48"/>
      <c r="E22" s="48"/>
      <c r="F22" s="49"/>
      <c r="G22" s="50"/>
      <c r="H22" s="51"/>
      <c r="I22" s="48"/>
      <c r="N22" s="26"/>
    </row>
    <row r="23" spans="1:14" x14ac:dyDescent="0.15">
      <c r="A23" s="1" t="s">
        <v>47</v>
      </c>
      <c r="B23" s="8" t="s">
        <v>39</v>
      </c>
      <c r="C23" s="1" t="s">
        <v>48</v>
      </c>
      <c r="D23" s="2">
        <v>36</v>
      </c>
      <c r="E23" s="2">
        <v>22</v>
      </c>
      <c r="F23" s="45">
        <f>SUM(D23:E23)</f>
        <v>58</v>
      </c>
      <c r="G23" s="46">
        <f>_xlfn.RANK.EQ(F23,$F$12:$F$97,0)</f>
        <v>39</v>
      </c>
      <c r="H23" s="47">
        <f>E23/F23</f>
        <v>0.37931034482758619</v>
      </c>
      <c r="I23" s="2">
        <f>_xlfn.RANK.EQ(H23,$H$12:$H$97,0)</f>
        <v>20</v>
      </c>
      <c r="N23" s="26"/>
    </row>
    <row r="24" spans="1:14" x14ac:dyDescent="0.15">
      <c r="A24" s="1" t="s">
        <v>49</v>
      </c>
      <c r="B24" s="8" t="s">
        <v>39</v>
      </c>
      <c r="C24" s="1" t="s">
        <v>50</v>
      </c>
      <c r="D24" s="2">
        <v>39</v>
      </c>
      <c r="E24" s="2">
        <v>10</v>
      </c>
      <c r="F24" s="45">
        <f>SUM(D24:E24)</f>
        <v>49</v>
      </c>
      <c r="G24" s="46">
        <f>_xlfn.RANK.EQ(F24,$F$12:$F$97,0)</f>
        <v>44</v>
      </c>
      <c r="H24" s="47">
        <f>E24/F24</f>
        <v>0.20408163265306123</v>
      </c>
      <c r="I24" s="2">
        <f>_xlfn.RANK.EQ(H24,$H$12:$H$97,0)</f>
        <v>63</v>
      </c>
      <c r="N24" s="26"/>
    </row>
    <row r="25" spans="1:14" x14ac:dyDescent="0.15">
      <c r="A25" s="1" t="s">
        <v>51</v>
      </c>
      <c r="B25" s="8" t="s">
        <v>311</v>
      </c>
      <c r="C25" s="1" t="s">
        <v>52</v>
      </c>
      <c r="D25" s="2">
        <v>5</v>
      </c>
      <c r="E25" s="2">
        <v>2</v>
      </c>
      <c r="F25" s="45">
        <f>SUM(D25:E25)</f>
        <v>7</v>
      </c>
      <c r="G25" s="46">
        <f>_xlfn.RANK.EQ(F25,$F$12:$F$97,0)</f>
        <v>75</v>
      </c>
      <c r="H25" s="47">
        <f>E25/F25</f>
        <v>0.2857142857142857</v>
      </c>
      <c r="I25" s="2">
        <f>_xlfn.RANK.EQ(H25,$H$12:$H$97,0)</f>
        <v>48</v>
      </c>
      <c r="N25" s="26"/>
    </row>
    <row r="26" spans="1:14" x14ac:dyDescent="0.15">
      <c r="A26" s="1" t="s">
        <v>53</v>
      </c>
      <c r="B26" s="8" t="s">
        <v>315</v>
      </c>
      <c r="C26" s="1" t="s">
        <v>54</v>
      </c>
      <c r="D26" s="2">
        <v>25</v>
      </c>
      <c r="E26" s="2">
        <v>2</v>
      </c>
      <c r="F26" s="45">
        <f>SUM(D26:E26)</f>
        <v>27</v>
      </c>
      <c r="G26" s="46">
        <f>_xlfn.RANK.EQ(F26,$F$12:$F$97,0)</f>
        <v>59</v>
      </c>
      <c r="H26" s="47">
        <f>E26/F26</f>
        <v>7.407407407407407E-2</v>
      </c>
      <c r="I26" s="2">
        <f>_xlfn.RANK.EQ(H26,$H$12:$H$97,0)</f>
        <v>76</v>
      </c>
      <c r="N26" s="26"/>
    </row>
    <row r="27" spans="1:14" x14ac:dyDescent="0.15">
      <c r="A27" s="1" t="s">
        <v>55</v>
      </c>
      <c r="B27" s="8" t="s">
        <v>309</v>
      </c>
      <c r="C27" s="1" t="s">
        <v>56</v>
      </c>
      <c r="D27" s="2">
        <v>495</v>
      </c>
      <c r="E27" s="2">
        <v>247</v>
      </c>
      <c r="F27" s="45">
        <f>SUM(D27:E27)</f>
        <v>742</v>
      </c>
      <c r="G27" s="46">
        <f>_xlfn.RANK.EQ(F27,$F$12:$F$97,0)</f>
        <v>4</v>
      </c>
      <c r="H27" s="47">
        <f>E27/F27</f>
        <v>0.3328840970350404</v>
      </c>
      <c r="I27" s="2">
        <f>_xlfn.RANK.EQ(H27,$H$12:$H$97,0)</f>
        <v>33</v>
      </c>
      <c r="N27" s="26"/>
    </row>
    <row r="28" spans="1:14" x14ac:dyDescent="0.15">
      <c r="A28" s="77" t="s">
        <v>57</v>
      </c>
      <c r="B28" s="77" t="s">
        <v>311</v>
      </c>
      <c r="C28" s="77" t="s">
        <v>58</v>
      </c>
      <c r="D28" s="48"/>
      <c r="E28" s="48"/>
      <c r="F28" s="49"/>
      <c r="G28" s="50"/>
      <c r="H28" s="51"/>
      <c r="I28" s="48"/>
      <c r="N28" s="26"/>
    </row>
    <row r="29" spans="1:14" x14ac:dyDescent="0.15">
      <c r="A29" s="1" t="s">
        <v>59</v>
      </c>
      <c r="B29" s="8" t="s">
        <v>315</v>
      </c>
      <c r="C29" s="1" t="s">
        <v>60</v>
      </c>
      <c r="D29" s="2">
        <v>15</v>
      </c>
      <c r="E29" s="2">
        <v>11</v>
      </c>
      <c r="F29" s="45">
        <f t="shared" ref="F29:F48" si="4">SUM(D29:E29)</f>
        <v>26</v>
      </c>
      <c r="G29" s="46">
        <f t="shared" ref="G29:G48" si="5">_xlfn.RANK.EQ(F29,$F$12:$F$97,0)</f>
        <v>60</v>
      </c>
      <c r="H29" s="47">
        <f t="shared" ref="H29:H48" si="6">E29/F29</f>
        <v>0.42307692307692307</v>
      </c>
      <c r="I29" s="2">
        <f t="shared" ref="I29:I48" si="7">_xlfn.RANK.EQ(H29,$H$12:$H$97,0)</f>
        <v>11</v>
      </c>
      <c r="N29" s="26"/>
    </row>
    <row r="30" spans="1:14" x14ac:dyDescent="0.15">
      <c r="A30" s="1" t="s">
        <v>61</v>
      </c>
      <c r="B30" s="8" t="s">
        <v>39</v>
      </c>
      <c r="C30" s="1" t="s">
        <v>62</v>
      </c>
      <c r="D30" s="2">
        <v>60</v>
      </c>
      <c r="E30" s="2">
        <v>25</v>
      </c>
      <c r="F30" s="45">
        <f t="shared" si="4"/>
        <v>85</v>
      </c>
      <c r="G30" s="46">
        <f t="shared" si="5"/>
        <v>28</v>
      </c>
      <c r="H30" s="47">
        <f t="shared" si="6"/>
        <v>0.29411764705882354</v>
      </c>
      <c r="I30" s="2">
        <f t="shared" si="7"/>
        <v>47</v>
      </c>
      <c r="N30" s="26"/>
    </row>
    <row r="31" spans="1:14" x14ac:dyDescent="0.15">
      <c r="A31" s="1" t="s">
        <v>63</v>
      </c>
      <c r="B31" s="8" t="s">
        <v>315</v>
      </c>
      <c r="C31" s="1" t="s">
        <v>64</v>
      </c>
      <c r="D31" s="2">
        <v>31</v>
      </c>
      <c r="E31" s="2">
        <v>10</v>
      </c>
      <c r="F31" s="45">
        <f t="shared" si="4"/>
        <v>41</v>
      </c>
      <c r="G31" s="46">
        <f t="shared" si="5"/>
        <v>47</v>
      </c>
      <c r="H31" s="47">
        <f t="shared" si="6"/>
        <v>0.24390243902439024</v>
      </c>
      <c r="I31" s="2">
        <f t="shared" si="7"/>
        <v>58</v>
      </c>
      <c r="N31" s="26"/>
    </row>
    <row r="32" spans="1:14" x14ac:dyDescent="0.15">
      <c r="A32" s="1" t="s">
        <v>65</v>
      </c>
      <c r="B32" s="8" t="s">
        <v>309</v>
      </c>
      <c r="C32" s="1" t="s">
        <v>66</v>
      </c>
      <c r="D32" s="2">
        <v>208</v>
      </c>
      <c r="E32" s="2">
        <v>129</v>
      </c>
      <c r="F32" s="45">
        <f t="shared" si="4"/>
        <v>337</v>
      </c>
      <c r="G32" s="46">
        <f t="shared" si="5"/>
        <v>11</v>
      </c>
      <c r="H32" s="47">
        <f t="shared" si="6"/>
        <v>0.3827893175074184</v>
      </c>
      <c r="I32" s="2">
        <f t="shared" si="7"/>
        <v>18</v>
      </c>
      <c r="N32" s="26"/>
    </row>
    <row r="33" spans="1:14" x14ac:dyDescent="0.15">
      <c r="A33" s="1" t="s">
        <v>67</v>
      </c>
      <c r="B33" s="8" t="s">
        <v>309</v>
      </c>
      <c r="C33" s="1" t="s">
        <v>68</v>
      </c>
      <c r="D33" s="2">
        <v>1263</v>
      </c>
      <c r="E33" s="2">
        <v>528</v>
      </c>
      <c r="F33" s="45">
        <f t="shared" si="4"/>
        <v>1791</v>
      </c>
      <c r="G33" s="46">
        <f t="shared" si="5"/>
        <v>1</v>
      </c>
      <c r="H33" s="47">
        <f t="shared" si="6"/>
        <v>0.29480737018425462</v>
      </c>
      <c r="I33" s="2">
        <f t="shared" si="7"/>
        <v>46</v>
      </c>
      <c r="N33" s="26"/>
    </row>
    <row r="34" spans="1:14" x14ac:dyDescent="0.15">
      <c r="A34" s="1" t="s">
        <v>69</v>
      </c>
      <c r="B34" s="8" t="s">
        <v>312</v>
      </c>
      <c r="C34" s="1" t="s">
        <v>70</v>
      </c>
      <c r="D34" s="2">
        <v>196</v>
      </c>
      <c r="E34" s="2">
        <v>162</v>
      </c>
      <c r="F34" s="45">
        <f t="shared" si="4"/>
        <v>358</v>
      </c>
      <c r="G34" s="46">
        <f t="shared" si="5"/>
        <v>10</v>
      </c>
      <c r="H34" s="47">
        <f t="shared" si="6"/>
        <v>0.45251396648044695</v>
      </c>
      <c r="I34" s="2">
        <f t="shared" si="7"/>
        <v>8</v>
      </c>
      <c r="N34" s="26"/>
    </row>
    <row r="35" spans="1:14" x14ac:dyDescent="0.15">
      <c r="A35" s="1" t="s">
        <v>71</v>
      </c>
      <c r="B35" s="8" t="s">
        <v>311</v>
      </c>
      <c r="C35" s="1" t="s">
        <v>72</v>
      </c>
      <c r="D35" s="2">
        <v>26</v>
      </c>
      <c r="E35" s="2">
        <v>38</v>
      </c>
      <c r="F35" s="45">
        <f t="shared" si="4"/>
        <v>64</v>
      </c>
      <c r="G35" s="46">
        <f t="shared" si="5"/>
        <v>36</v>
      </c>
      <c r="H35" s="47">
        <f t="shared" si="6"/>
        <v>0.59375</v>
      </c>
      <c r="I35" s="2">
        <f t="shared" si="7"/>
        <v>5</v>
      </c>
      <c r="N35" s="26"/>
    </row>
    <row r="36" spans="1:14" x14ac:dyDescent="0.15">
      <c r="A36" s="1" t="s">
        <v>73</v>
      </c>
      <c r="B36" s="8" t="s">
        <v>311</v>
      </c>
      <c r="C36" s="1" t="s">
        <v>74</v>
      </c>
      <c r="D36" s="2">
        <v>62</v>
      </c>
      <c r="E36" s="2">
        <v>99</v>
      </c>
      <c r="F36" s="45">
        <f t="shared" si="4"/>
        <v>161</v>
      </c>
      <c r="G36" s="46">
        <f t="shared" si="5"/>
        <v>16</v>
      </c>
      <c r="H36" s="47">
        <f t="shared" si="6"/>
        <v>0.6149068322981367</v>
      </c>
      <c r="I36" s="2">
        <f t="shared" si="7"/>
        <v>4</v>
      </c>
      <c r="N36" s="26"/>
    </row>
    <row r="37" spans="1:14" x14ac:dyDescent="0.15">
      <c r="A37" s="1" t="s">
        <v>75</v>
      </c>
      <c r="B37" s="8" t="s">
        <v>310</v>
      </c>
      <c r="C37" s="1" t="s">
        <v>76</v>
      </c>
      <c r="D37" s="2">
        <v>235</v>
      </c>
      <c r="E37" s="2">
        <v>53</v>
      </c>
      <c r="F37" s="45">
        <f t="shared" si="4"/>
        <v>288</v>
      </c>
      <c r="G37" s="46">
        <f t="shared" si="5"/>
        <v>13</v>
      </c>
      <c r="H37" s="47">
        <f t="shared" si="6"/>
        <v>0.18402777777777779</v>
      </c>
      <c r="I37" s="2">
        <f t="shared" si="7"/>
        <v>67</v>
      </c>
      <c r="N37" s="26"/>
    </row>
    <row r="38" spans="1:14" x14ac:dyDescent="0.15">
      <c r="A38" s="1" t="s">
        <v>77</v>
      </c>
      <c r="B38" s="8" t="s">
        <v>315</v>
      </c>
      <c r="C38" s="1" t="s">
        <v>78</v>
      </c>
      <c r="D38" s="2">
        <v>0</v>
      </c>
      <c r="E38" s="2">
        <v>70</v>
      </c>
      <c r="F38" s="45">
        <f t="shared" si="4"/>
        <v>70</v>
      </c>
      <c r="G38" s="46">
        <f t="shared" si="5"/>
        <v>34</v>
      </c>
      <c r="H38" s="47">
        <f t="shared" si="6"/>
        <v>1</v>
      </c>
      <c r="I38" s="2">
        <f t="shared" si="7"/>
        <v>1</v>
      </c>
      <c r="N38" s="26"/>
    </row>
    <row r="39" spans="1:14" x14ac:dyDescent="0.15">
      <c r="A39" s="1" t="s">
        <v>79</v>
      </c>
      <c r="B39" s="8" t="s">
        <v>313</v>
      </c>
      <c r="C39" s="1" t="s">
        <v>80</v>
      </c>
      <c r="D39" s="2">
        <v>49</v>
      </c>
      <c r="E39" s="2">
        <v>30</v>
      </c>
      <c r="F39" s="45">
        <f t="shared" si="4"/>
        <v>79</v>
      </c>
      <c r="G39" s="46">
        <f t="shared" si="5"/>
        <v>32</v>
      </c>
      <c r="H39" s="47">
        <f t="shared" si="6"/>
        <v>0.379746835443038</v>
      </c>
      <c r="I39" s="2">
        <f t="shared" si="7"/>
        <v>19</v>
      </c>
      <c r="N39" s="26"/>
    </row>
    <row r="40" spans="1:14" x14ac:dyDescent="0.15">
      <c r="A40" s="1" t="s">
        <v>81</v>
      </c>
      <c r="B40" s="8" t="s">
        <v>310</v>
      </c>
      <c r="C40" s="1" t="s">
        <v>82</v>
      </c>
      <c r="D40" s="2">
        <v>80</v>
      </c>
      <c r="E40" s="2">
        <v>40</v>
      </c>
      <c r="F40" s="45">
        <f t="shared" si="4"/>
        <v>120</v>
      </c>
      <c r="G40" s="46">
        <f t="shared" si="5"/>
        <v>22</v>
      </c>
      <c r="H40" s="47">
        <f t="shared" si="6"/>
        <v>0.33333333333333331</v>
      </c>
      <c r="I40" s="2">
        <f t="shared" si="7"/>
        <v>29</v>
      </c>
      <c r="N40" s="26"/>
    </row>
    <row r="41" spans="1:14" x14ac:dyDescent="0.15">
      <c r="A41" s="1" t="s">
        <v>83</v>
      </c>
      <c r="B41" s="8" t="s">
        <v>310</v>
      </c>
      <c r="C41" s="1" t="s">
        <v>84</v>
      </c>
      <c r="D41" s="2">
        <v>47</v>
      </c>
      <c r="E41" s="2">
        <v>7</v>
      </c>
      <c r="F41" s="45">
        <f t="shared" si="4"/>
        <v>54</v>
      </c>
      <c r="G41" s="46">
        <f t="shared" si="5"/>
        <v>41</v>
      </c>
      <c r="H41" s="47">
        <f t="shared" si="6"/>
        <v>0.12962962962962962</v>
      </c>
      <c r="I41" s="2">
        <f t="shared" si="7"/>
        <v>75</v>
      </c>
      <c r="N41" s="26"/>
    </row>
    <row r="42" spans="1:14" x14ac:dyDescent="0.15">
      <c r="A42" s="1" t="s">
        <v>85</v>
      </c>
      <c r="B42" s="8" t="s">
        <v>311</v>
      </c>
      <c r="C42" s="1" t="s">
        <v>86</v>
      </c>
      <c r="D42" s="2">
        <v>75</v>
      </c>
      <c r="E42" s="2">
        <v>71</v>
      </c>
      <c r="F42" s="45">
        <f t="shared" si="4"/>
        <v>146</v>
      </c>
      <c r="G42" s="46">
        <f t="shared" si="5"/>
        <v>19</v>
      </c>
      <c r="H42" s="47">
        <f t="shared" si="6"/>
        <v>0.4863013698630137</v>
      </c>
      <c r="I42" s="2">
        <f t="shared" si="7"/>
        <v>7</v>
      </c>
      <c r="N42" s="26"/>
    </row>
    <row r="43" spans="1:14" x14ac:dyDescent="0.15">
      <c r="A43" s="1" t="s">
        <v>87</v>
      </c>
      <c r="B43" s="8" t="s">
        <v>314</v>
      </c>
      <c r="C43" s="1" t="s">
        <v>88</v>
      </c>
      <c r="D43" s="2">
        <v>5</v>
      </c>
      <c r="E43" s="2">
        <v>0</v>
      </c>
      <c r="F43" s="45">
        <f t="shared" si="4"/>
        <v>5</v>
      </c>
      <c r="G43" s="46">
        <f t="shared" si="5"/>
        <v>76</v>
      </c>
      <c r="H43" s="47">
        <f t="shared" si="6"/>
        <v>0</v>
      </c>
      <c r="I43" s="2">
        <f t="shared" si="7"/>
        <v>77</v>
      </c>
      <c r="N43" s="26"/>
    </row>
    <row r="44" spans="1:14" x14ac:dyDescent="0.15">
      <c r="A44" s="1" t="s">
        <v>89</v>
      </c>
      <c r="B44" s="89" t="s">
        <v>310</v>
      </c>
      <c r="C44" s="1" t="s">
        <v>90</v>
      </c>
      <c r="D44" s="2">
        <v>16</v>
      </c>
      <c r="E44" s="2">
        <v>8</v>
      </c>
      <c r="F44" s="45">
        <f t="shared" si="4"/>
        <v>24</v>
      </c>
      <c r="G44" s="46">
        <f t="shared" si="5"/>
        <v>63</v>
      </c>
      <c r="H44" s="47">
        <f t="shared" si="6"/>
        <v>0.33333333333333331</v>
      </c>
      <c r="I44" s="2">
        <f t="shared" si="7"/>
        <v>29</v>
      </c>
      <c r="N44" s="26"/>
    </row>
    <row r="45" spans="1:14" x14ac:dyDescent="0.15">
      <c r="A45" s="1" t="s">
        <v>91</v>
      </c>
      <c r="B45" s="8" t="s">
        <v>315</v>
      </c>
      <c r="C45" s="1" t="s">
        <v>92</v>
      </c>
      <c r="D45" s="2">
        <v>66</v>
      </c>
      <c r="E45" s="2">
        <v>15</v>
      </c>
      <c r="F45" s="45">
        <f t="shared" si="4"/>
        <v>81</v>
      </c>
      <c r="G45" s="46">
        <f t="shared" si="5"/>
        <v>30</v>
      </c>
      <c r="H45" s="47">
        <f t="shared" si="6"/>
        <v>0.18518518518518517</v>
      </c>
      <c r="I45" s="2">
        <f t="shared" si="7"/>
        <v>65</v>
      </c>
      <c r="N45" s="26"/>
    </row>
    <row r="46" spans="1:14" x14ac:dyDescent="0.15">
      <c r="A46" s="1" t="s">
        <v>93</v>
      </c>
      <c r="B46" s="8" t="s">
        <v>314</v>
      </c>
      <c r="C46" s="1" t="s">
        <v>94</v>
      </c>
      <c r="D46" s="2">
        <v>98</v>
      </c>
      <c r="E46" s="2">
        <v>61</v>
      </c>
      <c r="F46" s="45">
        <f t="shared" si="4"/>
        <v>159</v>
      </c>
      <c r="G46" s="46">
        <f t="shared" si="5"/>
        <v>18</v>
      </c>
      <c r="H46" s="47">
        <f t="shared" si="6"/>
        <v>0.38364779874213839</v>
      </c>
      <c r="I46" s="2">
        <f t="shared" si="7"/>
        <v>17</v>
      </c>
      <c r="N46" s="26"/>
    </row>
    <row r="47" spans="1:14" x14ac:dyDescent="0.15">
      <c r="A47" s="1" t="s">
        <v>95</v>
      </c>
      <c r="B47" s="8" t="s">
        <v>309</v>
      </c>
      <c r="C47" s="1" t="s">
        <v>96</v>
      </c>
      <c r="D47" s="2">
        <v>84</v>
      </c>
      <c r="E47" s="2">
        <v>47</v>
      </c>
      <c r="F47" s="45">
        <f t="shared" si="4"/>
        <v>131</v>
      </c>
      <c r="G47" s="46">
        <f t="shared" si="5"/>
        <v>20</v>
      </c>
      <c r="H47" s="47">
        <f t="shared" si="6"/>
        <v>0.35877862595419846</v>
      </c>
      <c r="I47" s="2">
        <f t="shared" si="7"/>
        <v>25</v>
      </c>
      <c r="N47" s="26"/>
    </row>
    <row r="48" spans="1:14" x14ac:dyDescent="0.15">
      <c r="A48" s="1" t="s">
        <v>97</v>
      </c>
      <c r="B48" s="8" t="s">
        <v>310</v>
      </c>
      <c r="C48" s="1" t="s">
        <v>98</v>
      </c>
      <c r="D48" s="2">
        <v>35</v>
      </c>
      <c r="E48" s="2">
        <v>6</v>
      </c>
      <c r="F48" s="45">
        <f t="shared" si="4"/>
        <v>41</v>
      </c>
      <c r="G48" s="46">
        <f t="shared" si="5"/>
        <v>47</v>
      </c>
      <c r="H48" s="47">
        <f t="shared" si="6"/>
        <v>0.14634146341463414</v>
      </c>
      <c r="I48" s="2">
        <f t="shared" si="7"/>
        <v>72</v>
      </c>
      <c r="N48" s="26"/>
    </row>
    <row r="49" spans="1:14" x14ac:dyDescent="0.15">
      <c r="A49" s="77" t="s">
        <v>99</v>
      </c>
      <c r="B49" s="77" t="s">
        <v>313</v>
      </c>
      <c r="C49" s="77" t="s">
        <v>100</v>
      </c>
      <c r="D49" s="48"/>
      <c r="E49" s="48"/>
      <c r="F49" s="49"/>
      <c r="G49" s="50"/>
      <c r="H49" s="51"/>
      <c r="I49" s="48"/>
      <c r="N49" s="26"/>
    </row>
    <row r="50" spans="1:14" x14ac:dyDescent="0.15">
      <c r="A50" s="1" t="s">
        <v>101</v>
      </c>
      <c r="B50" s="8" t="s">
        <v>39</v>
      </c>
      <c r="C50" s="1" t="s">
        <v>102</v>
      </c>
      <c r="D50" s="2">
        <v>59</v>
      </c>
      <c r="E50" s="2">
        <v>22</v>
      </c>
      <c r="F50" s="45">
        <f t="shared" ref="F50:F66" si="8">SUM(D50:E50)</f>
        <v>81</v>
      </c>
      <c r="G50" s="46">
        <f t="shared" ref="G50:G66" si="9">_xlfn.RANK.EQ(F50,$F$12:$F$97,0)</f>
        <v>30</v>
      </c>
      <c r="H50" s="47">
        <f t="shared" ref="H50:H66" si="10">E50/F50</f>
        <v>0.27160493827160492</v>
      </c>
      <c r="I50" s="2">
        <f t="shared" ref="I50:I66" si="11">_xlfn.RANK.EQ(H50,$H$12:$H$97,0)</f>
        <v>54</v>
      </c>
      <c r="N50" s="26"/>
    </row>
    <row r="51" spans="1:14" x14ac:dyDescent="0.15">
      <c r="A51" s="1" t="s">
        <v>103</v>
      </c>
      <c r="B51" s="8" t="s">
        <v>39</v>
      </c>
      <c r="C51" s="1" t="s">
        <v>104</v>
      </c>
      <c r="D51" s="2">
        <v>113</v>
      </c>
      <c r="E51" s="2">
        <v>48</v>
      </c>
      <c r="F51" s="45">
        <f t="shared" si="8"/>
        <v>161</v>
      </c>
      <c r="G51" s="46">
        <f t="shared" si="9"/>
        <v>16</v>
      </c>
      <c r="H51" s="47">
        <f t="shared" si="10"/>
        <v>0.29813664596273293</v>
      </c>
      <c r="I51" s="2">
        <f t="shared" si="11"/>
        <v>44</v>
      </c>
      <c r="N51" s="26"/>
    </row>
    <row r="52" spans="1:14" x14ac:dyDescent="0.15">
      <c r="A52" s="1" t="s">
        <v>105</v>
      </c>
      <c r="B52" s="8" t="s">
        <v>314</v>
      </c>
      <c r="C52" s="1" t="s">
        <v>106</v>
      </c>
      <c r="D52" s="2">
        <v>59</v>
      </c>
      <c r="E52" s="2">
        <v>11</v>
      </c>
      <c r="F52" s="45">
        <f t="shared" si="8"/>
        <v>70</v>
      </c>
      <c r="G52" s="46">
        <f t="shared" si="9"/>
        <v>34</v>
      </c>
      <c r="H52" s="47">
        <f t="shared" si="10"/>
        <v>0.15714285714285714</v>
      </c>
      <c r="I52" s="2">
        <f t="shared" si="11"/>
        <v>71</v>
      </c>
      <c r="N52" s="26"/>
    </row>
    <row r="53" spans="1:14" x14ac:dyDescent="0.15">
      <c r="A53" s="1" t="s">
        <v>107</v>
      </c>
      <c r="B53" s="8" t="s">
        <v>39</v>
      </c>
      <c r="C53" s="1" t="s">
        <v>108</v>
      </c>
      <c r="D53" s="2">
        <v>27</v>
      </c>
      <c r="E53" s="2">
        <v>6</v>
      </c>
      <c r="F53" s="45">
        <f t="shared" si="8"/>
        <v>33</v>
      </c>
      <c r="G53" s="46">
        <f t="shared" si="9"/>
        <v>53</v>
      </c>
      <c r="H53" s="47">
        <f t="shared" si="10"/>
        <v>0.18181818181818182</v>
      </c>
      <c r="I53" s="2">
        <f t="shared" si="11"/>
        <v>68</v>
      </c>
      <c r="N53" s="26"/>
    </row>
    <row r="54" spans="1:14" x14ac:dyDescent="0.15">
      <c r="A54" s="1" t="s">
        <v>109</v>
      </c>
      <c r="B54" s="8" t="s">
        <v>39</v>
      </c>
      <c r="C54" s="1" t="s">
        <v>110</v>
      </c>
      <c r="D54" s="2">
        <v>24</v>
      </c>
      <c r="E54" s="2">
        <v>19</v>
      </c>
      <c r="F54" s="45">
        <f t="shared" si="8"/>
        <v>43</v>
      </c>
      <c r="G54" s="46">
        <f t="shared" si="9"/>
        <v>46</v>
      </c>
      <c r="H54" s="47">
        <f t="shared" si="10"/>
        <v>0.44186046511627908</v>
      </c>
      <c r="I54" s="2">
        <f t="shared" si="11"/>
        <v>9</v>
      </c>
      <c r="N54" s="26"/>
    </row>
    <row r="55" spans="1:14" x14ac:dyDescent="0.15">
      <c r="A55" s="1" t="s">
        <v>111</v>
      </c>
      <c r="B55" s="8" t="s">
        <v>39</v>
      </c>
      <c r="C55" s="1" t="s">
        <v>112</v>
      </c>
      <c r="D55" s="2">
        <v>67</v>
      </c>
      <c r="E55" s="2">
        <v>24</v>
      </c>
      <c r="F55" s="45">
        <f t="shared" si="8"/>
        <v>91</v>
      </c>
      <c r="G55" s="46">
        <f t="shared" si="9"/>
        <v>26</v>
      </c>
      <c r="H55" s="47">
        <f t="shared" si="10"/>
        <v>0.26373626373626374</v>
      </c>
      <c r="I55" s="2">
        <f t="shared" si="11"/>
        <v>57</v>
      </c>
      <c r="N55" s="26"/>
    </row>
    <row r="56" spans="1:14" x14ac:dyDescent="0.15">
      <c r="A56" s="1" t="s">
        <v>113</v>
      </c>
      <c r="B56" s="8" t="s">
        <v>39</v>
      </c>
      <c r="C56" s="1" t="s">
        <v>114</v>
      </c>
      <c r="D56" s="2">
        <v>67</v>
      </c>
      <c r="E56" s="2">
        <v>30</v>
      </c>
      <c r="F56" s="45">
        <f t="shared" si="8"/>
        <v>97</v>
      </c>
      <c r="G56" s="46">
        <f t="shared" si="9"/>
        <v>25</v>
      </c>
      <c r="H56" s="47">
        <f t="shared" si="10"/>
        <v>0.30927835051546393</v>
      </c>
      <c r="I56" s="2">
        <f t="shared" si="11"/>
        <v>41</v>
      </c>
      <c r="N56" s="26"/>
    </row>
    <row r="57" spans="1:14" x14ac:dyDescent="0.15">
      <c r="A57" s="1" t="s">
        <v>115</v>
      </c>
      <c r="B57" s="8" t="s">
        <v>315</v>
      </c>
      <c r="C57" s="1" t="s">
        <v>116</v>
      </c>
      <c r="D57" s="2">
        <v>26</v>
      </c>
      <c r="E57" s="2">
        <v>4</v>
      </c>
      <c r="F57" s="45">
        <f t="shared" si="8"/>
        <v>30</v>
      </c>
      <c r="G57" s="46">
        <f t="shared" si="9"/>
        <v>57</v>
      </c>
      <c r="H57" s="47">
        <f t="shared" si="10"/>
        <v>0.13333333333333333</v>
      </c>
      <c r="I57" s="2">
        <f t="shared" si="11"/>
        <v>74</v>
      </c>
      <c r="N57" s="26"/>
    </row>
    <row r="58" spans="1:14" x14ac:dyDescent="0.15">
      <c r="A58" s="1" t="s">
        <v>117</v>
      </c>
      <c r="B58" s="8" t="s">
        <v>312</v>
      </c>
      <c r="C58" s="1" t="s">
        <v>118</v>
      </c>
      <c r="D58" s="2">
        <v>21</v>
      </c>
      <c r="E58" s="2">
        <v>10</v>
      </c>
      <c r="F58" s="45">
        <f t="shared" si="8"/>
        <v>31</v>
      </c>
      <c r="G58" s="46">
        <f t="shared" si="9"/>
        <v>56</v>
      </c>
      <c r="H58" s="47">
        <f t="shared" si="10"/>
        <v>0.32258064516129031</v>
      </c>
      <c r="I58" s="2">
        <f t="shared" si="11"/>
        <v>35</v>
      </c>
      <c r="N58" s="26"/>
    </row>
    <row r="59" spans="1:14" x14ac:dyDescent="0.15">
      <c r="A59" s="1" t="s">
        <v>119</v>
      </c>
      <c r="B59" s="8" t="s">
        <v>309</v>
      </c>
      <c r="C59" s="1" t="s">
        <v>120</v>
      </c>
      <c r="D59" s="2">
        <v>434</v>
      </c>
      <c r="E59" s="2">
        <v>192</v>
      </c>
      <c r="F59" s="45">
        <f t="shared" si="8"/>
        <v>626</v>
      </c>
      <c r="G59" s="46">
        <f t="shared" si="9"/>
        <v>6</v>
      </c>
      <c r="H59" s="47">
        <f t="shared" si="10"/>
        <v>0.30670926517571884</v>
      </c>
      <c r="I59" s="2">
        <f t="shared" si="11"/>
        <v>42</v>
      </c>
      <c r="N59" s="26"/>
    </row>
    <row r="60" spans="1:14" x14ac:dyDescent="0.15">
      <c r="A60" s="1" t="s">
        <v>121</v>
      </c>
      <c r="B60" s="8" t="s">
        <v>310</v>
      </c>
      <c r="C60" s="1" t="s">
        <v>122</v>
      </c>
      <c r="D60" s="2">
        <v>31</v>
      </c>
      <c r="E60" s="2">
        <v>7</v>
      </c>
      <c r="F60" s="45">
        <f t="shared" si="8"/>
        <v>38</v>
      </c>
      <c r="G60" s="46">
        <f t="shared" si="9"/>
        <v>50</v>
      </c>
      <c r="H60" s="47">
        <f t="shared" si="10"/>
        <v>0.18421052631578946</v>
      </c>
      <c r="I60" s="2">
        <f t="shared" si="11"/>
        <v>66</v>
      </c>
      <c r="N60" s="26"/>
    </row>
    <row r="61" spans="1:14" x14ac:dyDescent="0.15">
      <c r="A61" s="1" t="s">
        <v>123</v>
      </c>
      <c r="B61" s="8" t="s">
        <v>313</v>
      </c>
      <c r="C61" s="1" t="s">
        <v>124</v>
      </c>
      <c r="D61" s="2">
        <v>8</v>
      </c>
      <c r="E61" s="2">
        <v>4</v>
      </c>
      <c r="F61" s="45">
        <f t="shared" si="8"/>
        <v>12</v>
      </c>
      <c r="G61" s="46">
        <f t="shared" si="9"/>
        <v>70</v>
      </c>
      <c r="H61" s="47">
        <f t="shared" si="10"/>
        <v>0.33333333333333331</v>
      </c>
      <c r="I61" s="2">
        <f t="shared" si="11"/>
        <v>29</v>
      </c>
      <c r="N61" s="26"/>
    </row>
    <row r="62" spans="1:14" x14ac:dyDescent="0.15">
      <c r="A62" s="1" t="s">
        <v>125</v>
      </c>
      <c r="B62" s="8" t="s">
        <v>310</v>
      </c>
      <c r="C62" s="1" t="s">
        <v>126</v>
      </c>
      <c r="D62" s="2">
        <v>15</v>
      </c>
      <c r="E62" s="2">
        <v>3</v>
      </c>
      <c r="F62" s="45">
        <f t="shared" si="8"/>
        <v>18</v>
      </c>
      <c r="G62" s="46">
        <f t="shared" si="9"/>
        <v>67</v>
      </c>
      <c r="H62" s="47">
        <f t="shared" si="10"/>
        <v>0.16666666666666666</v>
      </c>
      <c r="I62" s="2">
        <f t="shared" si="11"/>
        <v>70</v>
      </c>
      <c r="N62" s="26"/>
    </row>
    <row r="63" spans="1:14" x14ac:dyDescent="0.15">
      <c r="A63" s="1" t="s">
        <v>127</v>
      </c>
      <c r="B63" s="8" t="s">
        <v>39</v>
      </c>
      <c r="C63" s="1" t="s">
        <v>128</v>
      </c>
      <c r="D63" s="2">
        <v>33</v>
      </c>
      <c r="E63" s="2">
        <v>22</v>
      </c>
      <c r="F63" s="45">
        <f t="shared" si="8"/>
        <v>55</v>
      </c>
      <c r="G63" s="46">
        <f t="shared" si="9"/>
        <v>40</v>
      </c>
      <c r="H63" s="47">
        <f t="shared" si="10"/>
        <v>0.4</v>
      </c>
      <c r="I63" s="2">
        <f t="shared" si="11"/>
        <v>13</v>
      </c>
      <c r="N63" s="26"/>
    </row>
    <row r="64" spans="1:14" x14ac:dyDescent="0.15">
      <c r="A64" s="1" t="s">
        <v>129</v>
      </c>
      <c r="B64" s="8" t="s">
        <v>311</v>
      </c>
      <c r="C64" s="1" t="s">
        <v>130</v>
      </c>
      <c r="D64" s="2">
        <v>8</v>
      </c>
      <c r="E64" s="2">
        <v>2</v>
      </c>
      <c r="F64" s="45">
        <f t="shared" si="8"/>
        <v>10</v>
      </c>
      <c r="G64" s="46">
        <f t="shared" si="9"/>
        <v>73</v>
      </c>
      <c r="H64" s="47">
        <f t="shared" si="10"/>
        <v>0.2</v>
      </c>
      <c r="I64" s="2">
        <f t="shared" si="11"/>
        <v>64</v>
      </c>
      <c r="N64" s="26"/>
    </row>
    <row r="65" spans="1:14" x14ac:dyDescent="0.15">
      <c r="A65" s="1" t="s">
        <v>131</v>
      </c>
      <c r="B65" s="8" t="s">
        <v>312</v>
      </c>
      <c r="C65" s="1" t="s">
        <v>132</v>
      </c>
      <c r="D65" s="2">
        <v>17</v>
      </c>
      <c r="E65" s="2">
        <v>8</v>
      </c>
      <c r="F65" s="45">
        <f t="shared" si="8"/>
        <v>25</v>
      </c>
      <c r="G65" s="46">
        <f t="shared" si="9"/>
        <v>61</v>
      </c>
      <c r="H65" s="47">
        <f t="shared" si="10"/>
        <v>0.32</v>
      </c>
      <c r="I65" s="2">
        <f t="shared" si="11"/>
        <v>36</v>
      </c>
      <c r="N65" s="26"/>
    </row>
    <row r="66" spans="1:14" x14ac:dyDescent="0.15">
      <c r="A66" s="1" t="s">
        <v>133</v>
      </c>
      <c r="B66" s="8" t="s">
        <v>309</v>
      </c>
      <c r="C66" s="1" t="s">
        <v>134</v>
      </c>
      <c r="D66" s="2">
        <v>708</v>
      </c>
      <c r="E66" s="2">
        <v>327</v>
      </c>
      <c r="F66" s="45">
        <f t="shared" si="8"/>
        <v>1035</v>
      </c>
      <c r="G66" s="46">
        <f t="shared" si="9"/>
        <v>2</v>
      </c>
      <c r="H66" s="47">
        <f t="shared" si="10"/>
        <v>0.31594202898550727</v>
      </c>
      <c r="I66" s="2">
        <f t="shared" si="11"/>
        <v>37</v>
      </c>
      <c r="N66" s="26"/>
    </row>
    <row r="67" spans="1:14" x14ac:dyDescent="0.15">
      <c r="A67" s="77" t="s">
        <v>135</v>
      </c>
      <c r="B67" s="77" t="s">
        <v>313</v>
      </c>
      <c r="C67" s="77" t="s">
        <v>136</v>
      </c>
      <c r="D67" s="48"/>
      <c r="E67" s="48"/>
      <c r="F67" s="49"/>
      <c r="G67" s="50"/>
      <c r="H67" s="51"/>
      <c r="I67" s="48"/>
      <c r="N67" s="26"/>
    </row>
    <row r="68" spans="1:14" x14ac:dyDescent="0.15">
      <c r="A68" s="1" t="s">
        <v>137</v>
      </c>
      <c r="B68" s="8" t="s">
        <v>310</v>
      </c>
      <c r="C68" s="1" t="s">
        <v>138</v>
      </c>
      <c r="D68" s="2">
        <v>27</v>
      </c>
      <c r="E68" s="2">
        <v>7</v>
      </c>
      <c r="F68" s="45">
        <f>SUM(D68:E68)</f>
        <v>34</v>
      </c>
      <c r="G68" s="46">
        <f>_xlfn.RANK.EQ(F68,$F$12:$F$97,0)</f>
        <v>52</v>
      </c>
      <c r="H68" s="47">
        <f>E68/F68</f>
        <v>0.20588235294117646</v>
      </c>
      <c r="I68" s="2">
        <f>_xlfn.RANK.EQ(H68,$H$12:$H$97,0)</f>
        <v>62</v>
      </c>
      <c r="N68" s="26"/>
    </row>
    <row r="69" spans="1:14" x14ac:dyDescent="0.15">
      <c r="A69" s="1" t="s">
        <v>139</v>
      </c>
      <c r="B69" s="8" t="s">
        <v>309</v>
      </c>
      <c r="C69" s="1" t="s">
        <v>140</v>
      </c>
      <c r="D69" s="2">
        <v>597</v>
      </c>
      <c r="E69" s="2">
        <v>376</v>
      </c>
      <c r="F69" s="45">
        <f>SUM(D69:E69)</f>
        <v>973</v>
      </c>
      <c r="G69" s="46">
        <f>_xlfn.RANK.EQ(F69,$F$12:$F$97,0)</f>
        <v>3</v>
      </c>
      <c r="H69" s="47">
        <f>E69/F69</f>
        <v>0.38643371017471739</v>
      </c>
      <c r="I69" s="2">
        <f>_xlfn.RANK.EQ(H69,$H$12:$H$97,0)</f>
        <v>16</v>
      </c>
      <c r="N69" s="26"/>
    </row>
    <row r="70" spans="1:14" x14ac:dyDescent="0.15">
      <c r="A70" s="77" t="s">
        <v>141</v>
      </c>
      <c r="B70" s="77" t="s">
        <v>313</v>
      </c>
      <c r="C70" s="77" t="s">
        <v>142</v>
      </c>
      <c r="D70" s="48"/>
      <c r="E70" s="48"/>
      <c r="F70" s="49"/>
      <c r="G70" s="50"/>
      <c r="H70" s="51"/>
      <c r="I70" s="48"/>
      <c r="N70" s="26"/>
    </row>
    <row r="71" spans="1:14" x14ac:dyDescent="0.15">
      <c r="A71" s="1" t="s">
        <v>143</v>
      </c>
      <c r="B71" s="8" t="s">
        <v>309</v>
      </c>
      <c r="C71" s="1" t="s">
        <v>144</v>
      </c>
      <c r="D71" s="2">
        <v>249</v>
      </c>
      <c r="E71" s="2">
        <v>124</v>
      </c>
      <c r="F71" s="45">
        <f>SUM(D71:E71)</f>
        <v>373</v>
      </c>
      <c r="G71" s="46">
        <f>_xlfn.RANK.EQ(F71,$F$12:$F$97,0)</f>
        <v>9</v>
      </c>
      <c r="H71" s="47">
        <f>E71/F71</f>
        <v>0.33243967828418231</v>
      </c>
      <c r="I71" s="2">
        <f>_xlfn.RANK.EQ(H71,$H$12:$H$97,0)</f>
        <v>34</v>
      </c>
      <c r="N71" s="26"/>
    </row>
    <row r="72" spans="1:14" x14ac:dyDescent="0.15">
      <c r="A72" s="1" t="s">
        <v>145</v>
      </c>
      <c r="B72" s="8" t="s">
        <v>313</v>
      </c>
      <c r="C72" s="1" t="s">
        <v>146</v>
      </c>
      <c r="D72" s="2">
        <v>43</v>
      </c>
      <c r="E72" s="2">
        <v>18</v>
      </c>
      <c r="F72" s="45">
        <f>SUM(D72:E72)</f>
        <v>61</v>
      </c>
      <c r="G72" s="46">
        <f>_xlfn.RANK.EQ(F72,$F$12:$F$97,0)</f>
        <v>37</v>
      </c>
      <c r="H72" s="47">
        <f>E72/F72</f>
        <v>0.29508196721311475</v>
      </c>
      <c r="I72" s="2">
        <f>_xlfn.RANK.EQ(H72,$H$12:$H$97,0)</f>
        <v>45</v>
      </c>
      <c r="N72" s="26"/>
    </row>
    <row r="73" spans="1:14" x14ac:dyDescent="0.15">
      <c r="A73" s="77" t="s">
        <v>147</v>
      </c>
      <c r="B73" s="77" t="s">
        <v>313</v>
      </c>
      <c r="C73" s="77" t="s">
        <v>148</v>
      </c>
      <c r="D73" s="48"/>
      <c r="E73" s="48"/>
      <c r="F73" s="49"/>
      <c r="G73" s="50"/>
      <c r="H73" s="51"/>
      <c r="I73" s="48"/>
      <c r="N73" s="26"/>
    </row>
    <row r="74" spans="1:14" x14ac:dyDescent="0.15">
      <c r="A74" s="1" t="s">
        <v>149</v>
      </c>
      <c r="B74" s="8" t="s">
        <v>315</v>
      </c>
      <c r="C74" s="1" t="s">
        <v>150</v>
      </c>
      <c r="D74" s="2">
        <v>0</v>
      </c>
      <c r="E74" s="2">
        <v>23</v>
      </c>
      <c r="F74" s="45">
        <f t="shared" ref="F74:F82" si="12">SUM(D74:E74)</f>
        <v>23</v>
      </c>
      <c r="G74" s="46">
        <f t="shared" ref="G74:G82" si="13">_xlfn.RANK.EQ(F74,$F$12:$F$97,0)</f>
        <v>64</v>
      </c>
      <c r="H74" s="47">
        <f t="shared" ref="H74:H82" si="14">E74/F74</f>
        <v>1</v>
      </c>
      <c r="I74" s="2">
        <f t="shared" ref="I74:I82" si="15">_xlfn.RANK.EQ(H74,$H$12:$H$97,0)</f>
        <v>1</v>
      </c>
      <c r="N74" s="26"/>
    </row>
    <row r="75" spans="1:14" x14ac:dyDescent="0.15">
      <c r="A75" s="1" t="s">
        <v>151</v>
      </c>
      <c r="B75" s="8" t="s">
        <v>314</v>
      </c>
      <c r="C75" s="1" t="s">
        <v>152</v>
      </c>
      <c r="D75" s="2">
        <v>66</v>
      </c>
      <c r="E75" s="2">
        <v>18</v>
      </c>
      <c r="F75" s="45">
        <f t="shared" si="12"/>
        <v>84</v>
      </c>
      <c r="G75" s="46">
        <f t="shared" si="13"/>
        <v>29</v>
      </c>
      <c r="H75" s="47">
        <f t="shared" si="14"/>
        <v>0.21428571428571427</v>
      </c>
      <c r="I75" s="2">
        <f t="shared" si="15"/>
        <v>60</v>
      </c>
      <c r="N75" s="26"/>
    </row>
    <row r="76" spans="1:14" x14ac:dyDescent="0.15">
      <c r="A76" s="1" t="s">
        <v>153</v>
      </c>
      <c r="B76" s="8" t="s">
        <v>315</v>
      </c>
      <c r="C76" s="1" t="s">
        <v>154</v>
      </c>
      <c r="D76" s="2">
        <v>11</v>
      </c>
      <c r="E76" s="2">
        <v>6</v>
      </c>
      <c r="F76" s="45">
        <f t="shared" si="12"/>
        <v>17</v>
      </c>
      <c r="G76" s="46">
        <f t="shared" si="13"/>
        <v>68</v>
      </c>
      <c r="H76" s="47">
        <f t="shared" si="14"/>
        <v>0.35294117647058826</v>
      </c>
      <c r="I76" s="2">
        <f t="shared" si="15"/>
        <v>26</v>
      </c>
      <c r="N76" s="26"/>
    </row>
    <row r="77" spans="1:14" x14ac:dyDescent="0.15">
      <c r="A77" s="1" t="s">
        <v>155</v>
      </c>
      <c r="B77" s="8" t="s">
        <v>39</v>
      </c>
      <c r="C77" s="1" t="s">
        <v>156</v>
      </c>
      <c r="D77" s="2">
        <v>35</v>
      </c>
      <c r="E77" s="2">
        <v>16</v>
      </c>
      <c r="F77" s="45">
        <f t="shared" si="12"/>
        <v>51</v>
      </c>
      <c r="G77" s="46">
        <f t="shared" si="13"/>
        <v>43</v>
      </c>
      <c r="H77" s="47">
        <f t="shared" si="14"/>
        <v>0.31372549019607843</v>
      </c>
      <c r="I77" s="2">
        <f t="shared" si="15"/>
        <v>38</v>
      </c>
      <c r="N77" s="26"/>
    </row>
    <row r="78" spans="1:14" x14ac:dyDescent="0.15">
      <c r="A78" s="1" t="s">
        <v>157</v>
      </c>
      <c r="B78" s="8" t="s">
        <v>39</v>
      </c>
      <c r="C78" s="1" t="s">
        <v>158</v>
      </c>
      <c r="D78" s="2">
        <v>37</v>
      </c>
      <c r="E78" s="2">
        <v>22</v>
      </c>
      <c r="F78" s="45">
        <f t="shared" si="12"/>
        <v>59</v>
      </c>
      <c r="G78" s="46">
        <f t="shared" si="13"/>
        <v>38</v>
      </c>
      <c r="H78" s="47">
        <f t="shared" si="14"/>
        <v>0.3728813559322034</v>
      </c>
      <c r="I78" s="2">
        <f t="shared" si="15"/>
        <v>23</v>
      </c>
      <c r="N78" s="26"/>
    </row>
    <row r="79" spans="1:14" x14ac:dyDescent="0.15">
      <c r="A79" s="1" t="s">
        <v>159</v>
      </c>
      <c r="B79" s="8" t="s">
        <v>309</v>
      </c>
      <c r="C79" s="1" t="s">
        <v>160</v>
      </c>
      <c r="D79" s="2">
        <v>140</v>
      </c>
      <c r="E79" s="2">
        <v>84</v>
      </c>
      <c r="F79" s="45">
        <f t="shared" si="12"/>
        <v>224</v>
      </c>
      <c r="G79" s="46">
        <f t="shared" si="13"/>
        <v>14</v>
      </c>
      <c r="H79" s="47">
        <f t="shared" si="14"/>
        <v>0.375</v>
      </c>
      <c r="I79" s="2">
        <f t="shared" si="15"/>
        <v>22</v>
      </c>
      <c r="N79" s="26"/>
    </row>
    <row r="80" spans="1:14" x14ac:dyDescent="0.15">
      <c r="A80" s="1" t="s">
        <v>161</v>
      </c>
      <c r="B80" s="8" t="s">
        <v>309</v>
      </c>
      <c r="C80" s="1" t="s">
        <v>162</v>
      </c>
      <c r="D80" s="2">
        <v>206</v>
      </c>
      <c r="E80" s="2">
        <v>112</v>
      </c>
      <c r="F80" s="45">
        <f t="shared" si="12"/>
        <v>318</v>
      </c>
      <c r="G80" s="46">
        <f t="shared" si="13"/>
        <v>12</v>
      </c>
      <c r="H80" s="47">
        <f t="shared" si="14"/>
        <v>0.3522012578616352</v>
      </c>
      <c r="I80" s="2">
        <f t="shared" si="15"/>
        <v>27</v>
      </c>
      <c r="N80" s="26"/>
    </row>
    <row r="81" spans="1:14" x14ac:dyDescent="0.15">
      <c r="A81" s="1" t="s">
        <v>163</v>
      </c>
      <c r="B81" s="8" t="s">
        <v>39</v>
      </c>
      <c r="C81" s="1" t="s">
        <v>164</v>
      </c>
      <c r="D81" s="2">
        <v>48</v>
      </c>
      <c r="E81" s="2">
        <v>27</v>
      </c>
      <c r="F81" s="45">
        <f t="shared" si="12"/>
        <v>75</v>
      </c>
      <c r="G81" s="46">
        <f t="shared" si="13"/>
        <v>33</v>
      </c>
      <c r="H81" s="47">
        <f t="shared" si="14"/>
        <v>0.36</v>
      </c>
      <c r="I81" s="2">
        <f t="shared" si="15"/>
        <v>24</v>
      </c>
      <c r="N81" s="26"/>
    </row>
    <row r="82" spans="1:14" x14ac:dyDescent="0.15">
      <c r="A82" s="1" t="s">
        <v>165</v>
      </c>
      <c r="B82" s="8" t="s">
        <v>39</v>
      </c>
      <c r="C82" s="1" t="s">
        <v>166</v>
      </c>
      <c r="D82" s="2">
        <v>58</v>
      </c>
      <c r="E82" s="2">
        <v>42</v>
      </c>
      <c r="F82" s="45">
        <f t="shared" si="12"/>
        <v>100</v>
      </c>
      <c r="G82" s="46">
        <f t="shared" si="13"/>
        <v>24</v>
      </c>
      <c r="H82" s="47">
        <f t="shared" si="14"/>
        <v>0.42</v>
      </c>
      <c r="I82" s="2">
        <f t="shared" si="15"/>
        <v>12</v>
      </c>
      <c r="N82" s="26"/>
    </row>
    <row r="83" spans="1:14" x14ac:dyDescent="0.15">
      <c r="A83" s="77" t="s">
        <v>167</v>
      </c>
      <c r="B83" s="77" t="s">
        <v>313</v>
      </c>
      <c r="C83" s="77" t="s">
        <v>168</v>
      </c>
      <c r="D83" s="48"/>
      <c r="E83" s="48"/>
      <c r="F83" s="49"/>
      <c r="G83" s="50"/>
      <c r="H83" s="51"/>
      <c r="I83" s="48"/>
      <c r="N83" s="26"/>
    </row>
    <row r="84" spans="1:14" x14ac:dyDescent="0.15">
      <c r="A84" s="1" t="s">
        <v>169</v>
      </c>
      <c r="B84" s="8" t="s">
        <v>39</v>
      </c>
      <c r="C84" s="1" t="s">
        <v>170</v>
      </c>
      <c r="D84" s="2">
        <v>30</v>
      </c>
      <c r="E84" s="2">
        <v>11</v>
      </c>
      <c r="F84" s="45">
        <f>SUM(D84:E84)</f>
        <v>41</v>
      </c>
      <c r="G84" s="46">
        <f>_xlfn.RANK.EQ(F84,$F$12:$F$97,0)</f>
        <v>47</v>
      </c>
      <c r="H84" s="47">
        <f>E84/F84</f>
        <v>0.26829268292682928</v>
      </c>
      <c r="I84" s="2">
        <f>_xlfn.RANK.EQ(H84,$H$12:$H$97,0)</f>
        <v>55</v>
      </c>
      <c r="N84" s="26"/>
    </row>
    <row r="85" spans="1:14" x14ac:dyDescent="0.15">
      <c r="A85" s="1" t="s">
        <v>171</v>
      </c>
      <c r="B85" s="8" t="s">
        <v>39</v>
      </c>
      <c r="C85" s="1" t="s">
        <v>172</v>
      </c>
      <c r="D85" s="2">
        <v>39</v>
      </c>
      <c r="E85" s="2">
        <v>15</v>
      </c>
      <c r="F85" s="45">
        <f>SUM(D85:E85)</f>
        <v>54</v>
      </c>
      <c r="G85" s="46">
        <f>_xlfn.RANK.EQ(F85,$F$12:$F$97,0)</f>
        <v>41</v>
      </c>
      <c r="H85" s="47">
        <f>E85/F85</f>
        <v>0.27777777777777779</v>
      </c>
      <c r="I85" s="2">
        <f>_xlfn.RANK.EQ(H85,$H$12:$H$97,0)</f>
        <v>51</v>
      </c>
      <c r="N85" s="26"/>
    </row>
    <row r="86" spans="1:14" x14ac:dyDescent="0.15">
      <c r="A86" s="15" t="s">
        <v>173</v>
      </c>
      <c r="B86" s="15" t="s">
        <v>39</v>
      </c>
      <c r="C86" s="15" t="s">
        <v>174</v>
      </c>
      <c r="D86" s="52">
        <v>15</v>
      </c>
      <c r="E86" s="52">
        <v>6</v>
      </c>
      <c r="F86" s="53">
        <f>SUM(D86:E86)</f>
        <v>21</v>
      </c>
      <c r="G86" s="54">
        <f>_xlfn.RANK.EQ(F86,$F$12:$F$97,0)</f>
        <v>66</v>
      </c>
      <c r="H86" s="55">
        <f>E86/F86</f>
        <v>0.2857142857142857</v>
      </c>
      <c r="I86" s="52">
        <f>_xlfn.RANK.EQ(H86,$H$12:$H$97,0)</f>
        <v>48</v>
      </c>
      <c r="N86" s="26"/>
    </row>
    <row r="87" spans="1:14" x14ac:dyDescent="0.15">
      <c r="A87" s="1" t="s">
        <v>175</v>
      </c>
      <c r="B87" s="8" t="s">
        <v>310</v>
      </c>
      <c r="C87" s="1" t="s">
        <v>176</v>
      </c>
      <c r="D87" s="2">
        <v>31</v>
      </c>
      <c r="E87" s="2">
        <v>5</v>
      </c>
      <c r="F87" s="45">
        <f>SUM(D87:E87)</f>
        <v>36</v>
      </c>
      <c r="G87" s="46">
        <f>_xlfn.RANK.EQ(F87,$F$12:$F$97,0)</f>
        <v>51</v>
      </c>
      <c r="H87" s="47">
        <f>E87/F87</f>
        <v>0.1388888888888889</v>
      </c>
      <c r="I87" s="2">
        <f>_xlfn.RANK.EQ(H87,$H$12:$H$97,0)</f>
        <v>73</v>
      </c>
      <c r="N87" s="26"/>
    </row>
    <row r="88" spans="1:14" x14ac:dyDescent="0.15">
      <c r="A88" s="77" t="s">
        <v>177</v>
      </c>
      <c r="B88" s="77" t="s">
        <v>313</v>
      </c>
      <c r="C88" s="77" t="s">
        <v>178</v>
      </c>
      <c r="D88" s="48"/>
      <c r="E88" s="48"/>
      <c r="F88" s="49"/>
      <c r="G88" s="50"/>
      <c r="H88" s="51"/>
      <c r="I88" s="48"/>
      <c r="N88" s="26"/>
    </row>
    <row r="89" spans="1:14" x14ac:dyDescent="0.15">
      <c r="A89" s="1" t="s">
        <v>179</v>
      </c>
      <c r="B89" s="8" t="s">
        <v>309</v>
      </c>
      <c r="C89" s="1" t="s">
        <v>180</v>
      </c>
      <c r="D89" s="2">
        <v>432</v>
      </c>
      <c r="E89" s="2">
        <v>155</v>
      </c>
      <c r="F89" s="45">
        <f t="shared" ref="F89:F97" si="16">SUM(D89:E89)</f>
        <v>587</v>
      </c>
      <c r="G89" s="46">
        <f t="shared" ref="G89:G97" si="17">_xlfn.RANK.EQ(F89,$F$12:$F$97,0)</f>
        <v>7</v>
      </c>
      <c r="H89" s="47">
        <f t="shared" ref="H89:H97" si="18">E89/F89</f>
        <v>0.26405451448040884</v>
      </c>
      <c r="I89" s="2">
        <f t="shared" ref="I89:I97" si="19">_xlfn.RANK.EQ(H89,$H$12:$H$97,0)</f>
        <v>56</v>
      </c>
      <c r="N89" s="26"/>
    </row>
    <row r="90" spans="1:14" x14ac:dyDescent="0.15">
      <c r="A90" s="1" t="s">
        <v>181</v>
      </c>
      <c r="B90" s="8" t="s">
        <v>39</v>
      </c>
      <c r="C90" s="1" t="s">
        <v>182</v>
      </c>
      <c r="D90" s="2">
        <v>18</v>
      </c>
      <c r="E90" s="2">
        <v>5</v>
      </c>
      <c r="F90" s="45">
        <f t="shared" si="16"/>
        <v>23</v>
      </c>
      <c r="G90" s="46">
        <f t="shared" si="17"/>
        <v>64</v>
      </c>
      <c r="H90" s="47">
        <f t="shared" si="18"/>
        <v>0.21739130434782608</v>
      </c>
      <c r="I90" s="2">
        <f t="shared" si="19"/>
        <v>59</v>
      </c>
      <c r="N90" s="26"/>
    </row>
    <row r="91" spans="1:14" x14ac:dyDescent="0.15">
      <c r="A91" s="1" t="s">
        <v>183</v>
      </c>
      <c r="B91" s="8" t="s">
        <v>39</v>
      </c>
      <c r="C91" s="1" t="s">
        <v>184</v>
      </c>
      <c r="D91" s="2">
        <v>75</v>
      </c>
      <c r="E91" s="2">
        <v>49</v>
      </c>
      <c r="F91" s="45">
        <f t="shared" si="16"/>
        <v>124</v>
      </c>
      <c r="G91" s="46">
        <f t="shared" si="17"/>
        <v>21</v>
      </c>
      <c r="H91" s="47">
        <f t="shared" si="18"/>
        <v>0.39516129032258063</v>
      </c>
      <c r="I91" s="2">
        <f t="shared" si="19"/>
        <v>14</v>
      </c>
      <c r="N91" s="26"/>
    </row>
    <row r="92" spans="1:14" x14ac:dyDescent="0.15">
      <c r="A92" s="1" t="s">
        <v>185</v>
      </c>
      <c r="B92" s="8" t="s">
        <v>39</v>
      </c>
      <c r="C92" s="1" t="s">
        <v>186</v>
      </c>
      <c r="D92" s="2">
        <v>114</v>
      </c>
      <c r="E92" s="2">
        <v>52</v>
      </c>
      <c r="F92" s="45">
        <f t="shared" si="16"/>
        <v>166</v>
      </c>
      <c r="G92" s="46">
        <f t="shared" si="17"/>
        <v>15</v>
      </c>
      <c r="H92" s="47">
        <f t="shared" si="18"/>
        <v>0.31325301204819278</v>
      </c>
      <c r="I92" s="2">
        <f t="shared" si="19"/>
        <v>39</v>
      </c>
      <c r="N92" s="26"/>
    </row>
    <row r="93" spans="1:14" x14ac:dyDescent="0.15">
      <c r="A93" s="1" t="s">
        <v>187</v>
      </c>
      <c r="B93" s="8" t="s">
        <v>39</v>
      </c>
      <c r="C93" s="1" t="s">
        <v>188</v>
      </c>
      <c r="D93" s="2">
        <v>18</v>
      </c>
      <c r="E93" s="2">
        <v>14</v>
      </c>
      <c r="F93" s="45">
        <f t="shared" si="16"/>
        <v>32</v>
      </c>
      <c r="G93" s="46">
        <f t="shared" si="17"/>
        <v>54</v>
      </c>
      <c r="H93" s="47">
        <f t="shared" si="18"/>
        <v>0.4375</v>
      </c>
      <c r="I93" s="2">
        <f t="shared" si="19"/>
        <v>10</v>
      </c>
      <c r="N93" s="26"/>
    </row>
    <row r="94" spans="1:14" x14ac:dyDescent="0.15">
      <c r="A94" s="1" t="s">
        <v>189</v>
      </c>
      <c r="B94" s="8" t="s">
        <v>39</v>
      </c>
      <c r="C94" s="1" t="s">
        <v>190</v>
      </c>
      <c r="D94" s="2">
        <v>18</v>
      </c>
      <c r="E94" s="2">
        <v>11</v>
      </c>
      <c r="F94" s="45">
        <f t="shared" si="16"/>
        <v>29</v>
      </c>
      <c r="G94" s="46">
        <f t="shared" si="17"/>
        <v>58</v>
      </c>
      <c r="H94" s="47">
        <f t="shared" si="18"/>
        <v>0.37931034482758619</v>
      </c>
      <c r="I94" s="2">
        <f t="shared" si="19"/>
        <v>20</v>
      </c>
      <c r="N94" s="26"/>
    </row>
    <row r="95" spans="1:14" x14ac:dyDescent="0.15">
      <c r="A95" s="1" t="s">
        <v>191</v>
      </c>
      <c r="B95" s="8" t="s">
        <v>39</v>
      </c>
      <c r="C95" s="1" t="s">
        <v>192</v>
      </c>
      <c r="D95" s="2">
        <v>85</v>
      </c>
      <c r="E95" s="2">
        <v>32</v>
      </c>
      <c r="F95" s="45">
        <f t="shared" si="16"/>
        <v>117</v>
      </c>
      <c r="G95" s="46">
        <f t="shared" si="17"/>
        <v>23</v>
      </c>
      <c r="H95" s="47">
        <f t="shared" si="18"/>
        <v>0.27350427350427353</v>
      </c>
      <c r="I95" s="2">
        <f t="shared" si="19"/>
        <v>52</v>
      </c>
      <c r="N95" s="26"/>
    </row>
    <row r="96" spans="1:14" x14ac:dyDescent="0.15">
      <c r="A96" s="1" t="s">
        <v>193</v>
      </c>
      <c r="B96" s="8" t="s">
        <v>310</v>
      </c>
      <c r="C96" s="1" t="s">
        <v>194</v>
      </c>
      <c r="D96" s="2">
        <v>9</v>
      </c>
      <c r="E96" s="2">
        <v>2</v>
      </c>
      <c r="F96" s="45">
        <f t="shared" si="16"/>
        <v>11</v>
      </c>
      <c r="G96" s="46">
        <f t="shared" si="17"/>
        <v>71</v>
      </c>
      <c r="H96" s="47">
        <f t="shared" si="18"/>
        <v>0.18181818181818182</v>
      </c>
      <c r="I96" s="2">
        <f t="shared" si="19"/>
        <v>68</v>
      </c>
      <c r="N96" s="26"/>
    </row>
    <row r="97" spans="1:14" x14ac:dyDescent="0.15">
      <c r="A97" s="1" t="s">
        <v>195</v>
      </c>
      <c r="B97" s="8" t="s">
        <v>39</v>
      </c>
      <c r="C97" s="1" t="s">
        <v>196</v>
      </c>
      <c r="D97" s="2">
        <v>28</v>
      </c>
      <c r="E97" s="2">
        <v>18</v>
      </c>
      <c r="F97" s="45">
        <f t="shared" si="16"/>
        <v>46</v>
      </c>
      <c r="G97" s="46">
        <f t="shared" si="17"/>
        <v>45</v>
      </c>
      <c r="H97" s="47">
        <f t="shared" si="18"/>
        <v>0.39130434782608697</v>
      </c>
      <c r="I97" s="2">
        <f t="shared" si="19"/>
        <v>15</v>
      </c>
      <c r="N97" s="26"/>
    </row>
    <row r="98" spans="1:14" ht="14.25" thickBot="1" x14ac:dyDescent="0.2">
      <c r="B98" s="90"/>
    </row>
    <row r="99" spans="1:14" ht="14.25" thickBot="1" x14ac:dyDescent="0.2">
      <c r="C99" s="275" t="s">
        <v>517</v>
      </c>
      <c r="D99" s="276">
        <f>SUM(D12:D97)</f>
        <v>8329</v>
      </c>
      <c r="E99" s="276">
        <f t="shared" ref="E99:F99" si="20">SUM(E12:E97)</f>
        <v>4122</v>
      </c>
      <c r="F99" s="277">
        <f t="shared" si="20"/>
        <v>12451</v>
      </c>
    </row>
  </sheetData>
  <autoFilter ref="A11:I97" xr:uid="{00000000-0009-0000-0000-000021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E9B9F38D-2E0E-4EAC-BF9E-8A41E58A6D8D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9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277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448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5</v>
      </c>
      <c r="E6" s="57">
        <f>INDEX(E12:E97,MATCH(C6,C12:C97,0),0)</f>
        <v>6</v>
      </c>
      <c r="F6" s="57">
        <f>SUM(D6:E6)</f>
        <v>11</v>
      </c>
      <c r="G6" s="58">
        <f>_xlfn.RANK.EQ(F6,$F$12:$F$97,0)</f>
        <v>60</v>
      </c>
      <c r="H6" s="59">
        <f>E6/F6</f>
        <v>0.54545454545454541</v>
      </c>
      <c r="I6" s="60">
        <f>_xlfn.RANK.EQ(H6,$H$12:$H$97,0)</f>
        <v>4</v>
      </c>
    </row>
    <row r="7" spans="1:13" x14ac:dyDescent="0.15">
      <c r="C7" s="28" t="s">
        <v>20</v>
      </c>
      <c r="D7" s="94">
        <f>ROUND(SUMIF($B$12:$B$97,"G",D12:D97)/(COUNTIFS(B12:B97,"G",D12:D97,"&lt;&gt;")),1)</f>
        <v>19.3</v>
      </c>
      <c r="E7" s="95">
        <f>ROUND(SUMIF($B$12:$B$97,"G",E12:E97)/(COUNTIFS(B12:B97,"G",D12:D97,"&lt;&gt;")),1)</f>
        <v>10.7</v>
      </c>
      <c r="F7" s="95">
        <f>ROUND(SUM(D7:E7),1)</f>
        <v>30</v>
      </c>
      <c r="G7" s="30"/>
      <c r="H7" s="31">
        <f>E7/F7</f>
        <v>0.35666666666666663</v>
      </c>
      <c r="I7" s="32"/>
    </row>
    <row r="8" spans="1:13" ht="14.25" thickBot="1" x14ac:dyDescent="0.2">
      <c r="C8" s="33" t="s">
        <v>21</v>
      </c>
      <c r="D8" s="97">
        <f>ROUND(AVERAGE(D12:D97),1)</f>
        <v>76.7</v>
      </c>
      <c r="E8" s="98">
        <f>ROUND(AVERAGE(E12:E97),1)</f>
        <v>41.1</v>
      </c>
      <c r="F8" s="98">
        <f>ROUND(SUM(D8:E8),1)</f>
        <v>117.8</v>
      </c>
      <c r="G8" s="36"/>
      <c r="H8" s="37">
        <f>E8/F8</f>
        <v>0.34889643463497455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2019年度（基準日：５月１日）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6" t="s">
        <v>22</v>
      </c>
      <c r="B11" s="39" t="s">
        <v>23</v>
      </c>
      <c r="C11" s="16" t="s">
        <v>15</v>
      </c>
      <c r="D11" s="40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156</v>
      </c>
      <c r="E12" s="2">
        <v>58</v>
      </c>
      <c r="F12" s="45">
        <f>SUM(D12:E12)</f>
        <v>214</v>
      </c>
      <c r="G12" s="46">
        <f>_xlfn.RANK.EQ(F12,$F$12:$F$97,0)</f>
        <v>10</v>
      </c>
      <c r="H12" s="47">
        <f>E12/F12</f>
        <v>0.27102803738317754</v>
      </c>
      <c r="I12" s="2">
        <f>_xlfn.RANK.EQ(H12,$H$12:$H$97,0)</f>
        <v>45</v>
      </c>
    </row>
    <row r="13" spans="1:13" x14ac:dyDescent="0.15">
      <c r="A13" s="1" t="s">
        <v>26</v>
      </c>
      <c r="B13" s="8" t="s">
        <v>313</v>
      </c>
      <c r="C13" s="1" t="s">
        <v>27</v>
      </c>
      <c r="D13" s="2">
        <v>26</v>
      </c>
      <c r="E13" s="2">
        <v>2</v>
      </c>
      <c r="F13" s="45">
        <f>SUM(D13:E13)</f>
        <v>28</v>
      </c>
      <c r="G13" s="46">
        <f>_xlfn.RANK.EQ(F13,$F$12:$F$97,0)</f>
        <v>39</v>
      </c>
      <c r="H13" s="47">
        <f>E13/F13</f>
        <v>7.1428571428571425E-2</v>
      </c>
      <c r="I13" s="2">
        <f>_xlfn.RANK.EQ(H13,$H$12:$H$97,0)</f>
        <v>61</v>
      </c>
    </row>
    <row r="14" spans="1:13" x14ac:dyDescent="0.15">
      <c r="A14" s="77" t="s">
        <v>28</v>
      </c>
      <c r="B14" s="77" t="s">
        <v>310</v>
      </c>
      <c r="C14" s="77" t="s">
        <v>29</v>
      </c>
      <c r="D14" s="48"/>
      <c r="E14" s="48"/>
      <c r="F14" s="49"/>
      <c r="G14" s="50"/>
      <c r="H14" s="51"/>
      <c r="I14" s="48"/>
    </row>
    <row r="15" spans="1:13" x14ac:dyDescent="0.15">
      <c r="A15" s="1" t="s">
        <v>30</v>
      </c>
      <c r="B15" s="8" t="s">
        <v>311</v>
      </c>
      <c r="C15" s="1" t="s">
        <v>31</v>
      </c>
      <c r="D15" s="2">
        <v>49</v>
      </c>
      <c r="E15" s="2">
        <v>9</v>
      </c>
      <c r="F15" s="45">
        <f>SUM(D15:E15)</f>
        <v>58</v>
      </c>
      <c r="G15" s="46">
        <f>_xlfn.RANK.EQ(F15,$F$12:$F$97,0)</f>
        <v>22</v>
      </c>
      <c r="H15" s="47">
        <f>E15/F15</f>
        <v>0.15517241379310345</v>
      </c>
      <c r="I15" s="2">
        <f>_xlfn.RANK.EQ(H15,$H$12:$H$97,0)</f>
        <v>57</v>
      </c>
    </row>
    <row r="16" spans="1:13" x14ac:dyDescent="0.15">
      <c r="A16" s="77" t="s">
        <v>32</v>
      </c>
      <c r="B16" s="77" t="s">
        <v>310</v>
      </c>
      <c r="C16" s="77" t="s">
        <v>33</v>
      </c>
      <c r="D16" s="48"/>
      <c r="E16" s="48"/>
      <c r="F16" s="49"/>
      <c r="G16" s="50"/>
      <c r="H16" s="51"/>
      <c r="I16" s="48"/>
    </row>
    <row r="17" spans="1:9" x14ac:dyDescent="0.15">
      <c r="A17" s="77" t="s">
        <v>34</v>
      </c>
      <c r="B17" s="77" t="s">
        <v>310</v>
      </c>
      <c r="C17" s="77" t="s">
        <v>35</v>
      </c>
      <c r="D17" s="48"/>
      <c r="E17" s="48"/>
      <c r="F17" s="49"/>
      <c r="G17" s="50"/>
      <c r="H17" s="51"/>
      <c r="I17" s="48"/>
    </row>
    <row r="18" spans="1:9" x14ac:dyDescent="0.15">
      <c r="A18" s="77" t="s">
        <v>36</v>
      </c>
      <c r="B18" s="77" t="s">
        <v>312</v>
      </c>
      <c r="C18" s="77" t="s">
        <v>37</v>
      </c>
      <c r="D18" s="48"/>
      <c r="E18" s="48"/>
      <c r="F18" s="49"/>
      <c r="G18" s="50"/>
      <c r="H18" s="51"/>
      <c r="I18" s="48"/>
    </row>
    <row r="19" spans="1:9" x14ac:dyDescent="0.15">
      <c r="A19" s="1" t="s">
        <v>38</v>
      </c>
      <c r="B19" s="8" t="s">
        <v>39</v>
      </c>
      <c r="C19" s="1" t="s">
        <v>40</v>
      </c>
      <c r="D19" s="2">
        <v>16</v>
      </c>
      <c r="E19" s="2">
        <v>7</v>
      </c>
      <c r="F19" s="45">
        <f t="shared" ref="F19:F27" si="0">SUM(D19:E19)</f>
        <v>23</v>
      </c>
      <c r="G19" s="46">
        <f t="shared" ref="G19:G27" si="1">_xlfn.RANK.EQ(F19,$F$12:$F$97,0)</f>
        <v>47</v>
      </c>
      <c r="H19" s="47">
        <f t="shared" ref="H19:H27" si="2">E19/F19</f>
        <v>0.30434782608695654</v>
      </c>
      <c r="I19" s="2">
        <f t="shared" ref="I19:I27" si="3">_xlfn.RANK.EQ(H19,$H$12:$H$97,0)</f>
        <v>38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17</v>
      </c>
      <c r="E20" s="2">
        <v>7</v>
      </c>
      <c r="F20" s="45">
        <f t="shared" si="0"/>
        <v>24</v>
      </c>
      <c r="G20" s="46">
        <f t="shared" si="1"/>
        <v>45</v>
      </c>
      <c r="H20" s="47">
        <f t="shared" si="2"/>
        <v>0.29166666666666669</v>
      </c>
      <c r="I20" s="2">
        <f t="shared" si="3"/>
        <v>41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175</v>
      </c>
      <c r="E21" s="2">
        <v>63</v>
      </c>
      <c r="F21" s="45">
        <f t="shared" si="0"/>
        <v>238</v>
      </c>
      <c r="G21" s="46">
        <f t="shared" si="1"/>
        <v>8</v>
      </c>
      <c r="H21" s="47">
        <f t="shared" si="2"/>
        <v>0.26470588235294118</v>
      </c>
      <c r="I21" s="2">
        <f t="shared" si="3"/>
        <v>46</v>
      </c>
    </row>
    <row r="22" spans="1:9" x14ac:dyDescent="0.15">
      <c r="A22" s="1" t="s">
        <v>45</v>
      </c>
      <c r="B22" s="8" t="s">
        <v>313</v>
      </c>
      <c r="C22" s="1" t="s">
        <v>46</v>
      </c>
      <c r="D22" s="2">
        <v>18</v>
      </c>
      <c r="E22" s="2">
        <v>12</v>
      </c>
      <c r="F22" s="45">
        <f t="shared" si="0"/>
        <v>30</v>
      </c>
      <c r="G22" s="46">
        <f t="shared" si="1"/>
        <v>37</v>
      </c>
      <c r="H22" s="47">
        <f t="shared" si="2"/>
        <v>0.4</v>
      </c>
      <c r="I22" s="2">
        <f t="shared" si="3"/>
        <v>18</v>
      </c>
    </row>
    <row r="23" spans="1:9" x14ac:dyDescent="0.15">
      <c r="A23" s="1" t="s">
        <v>47</v>
      </c>
      <c r="B23" s="8" t="s">
        <v>39</v>
      </c>
      <c r="C23" s="1" t="s">
        <v>48</v>
      </c>
      <c r="D23" s="2">
        <v>16</v>
      </c>
      <c r="E23" s="2">
        <v>4</v>
      </c>
      <c r="F23" s="45">
        <f t="shared" si="0"/>
        <v>20</v>
      </c>
      <c r="G23" s="46">
        <f t="shared" si="1"/>
        <v>53</v>
      </c>
      <c r="H23" s="47">
        <f t="shared" si="2"/>
        <v>0.2</v>
      </c>
      <c r="I23" s="2">
        <f t="shared" si="3"/>
        <v>54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12</v>
      </c>
      <c r="E24" s="2">
        <v>10</v>
      </c>
      <c r="F24" s="45">
        <f t="shared" si="0"/>
        <v>22</v>
      </c>
      <c r="G24" s="46">
        <f t="shared" si="1"/>
        <v>48</v>
      </c>
      <c r="H24" s="47">
        <f t="shared" si="2"/>
        <v>0.45454545454545453</v>
      </c>
      <c r="I24" s="2">
        <f t="shared" si="3"/>
        <v>8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4</v>
      </c>
      <c r="E25" s="2">
        <v>8</v>
      </c>
      <c r="F25" s="45">
        <f t="shared" si="0"/>
        <v>12</v>
      </c>
      <c r="G25" s="46">
        <f t="shared" si="1"/>
        <v>59</v>
      </c>
      <c r="H25" s="47">
        <f t="shared" si="2"/>
        <v>0.66666666666666663</v>
      </c>
      <c r="I25" s="2">
        <f t="shared" si="3"/>
        <v>1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14</v>
      </c>
      <c r="E26" s="2">
        <v>4</v>
      </c>
      <c r="F26" s="45">
        <f t="shared" si="0"/>
        <v>18</v>
      </c>
      <c r="G26" s="46">
        <f t="shared" si="1"/>
        <v>54</v>
      </c>
      <c r="H26" s="47">
        <f t="shared" si="2"/>
        <v>0.22222222222222221</v>
      </c>
      <c r="I26" s="2">
        <f t="shared" si="3"/>
        <v>51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160</v>
      </c>
      <c r="E27" s="2">
        <v>66</v>
      </c>
      <c r="F27" s="45">
        <f t="shared" si="0"/>
        <v>226</v>
      </c>
      <c r="G27" s="46">
        <f t="shared" si="1"/>
        <v>9</v>
      </c>
      <c r="H27" s="47">
        <f t="shared" si="2"/>
        <v>0.29203539823008851</v>
      </c>
      <c r="I27" s="2">
        <f t="shared" si="3"/>
        <v>40</v>
      </c>
    </row>
    <row r="28" spans="1:9" x14ac:dyDescent="0.15">
      <c r="A28" s="77" t="s">
        <v>57</v>
      </c>
      <c r="B28" s="77" t="s">
        <v>311</v>
      </c>
      <c r="C28" s="77" t="s">
        <v>58</v>
      </c>
      <c r="D28" s="48"/>
      <c r="E28" s="48"/>
      <c r="F28" s="49"/>
      <c r="G28" s="50"/>
      <c r="H28" s="51"/>
      <c r="I28" s="48"/>
    </row>
    <row r="29" spans="1:9" x14ac:dyDescent="0.15">
      <c r="A29" s="1" t="s">
        <v>59</v>
      </c>
      <c r="B29" s="8" t="s">
        <v>315</v>
      </c>
      <c r="C29" s="1" t="s">
        <v>60</v>
      </c>
      <c r="D29" s="2">
        <v>9</v>
      </c>
      <c r="E29" s="2">
        <v>12</v>
      </c>
      <c r="F29" s="45">
        <f>SUM(D29:E29)</f>
        <v>21</v>
      </c>
      <c r="G29" s="46">
        <f>_xlfn.RANK.EQ(F29,$F$12:$F$97,0)</f>
        <v>52</v>
      </c>
      <c r="H29" s="47">
        <f>E29/F29</f>
        <v>0.5714285714285714</v>
      </c>
      <c r="I29" s="2">
        <f>_xlfn.RANK.EQ(H29,$H$12:$H$97,0)</f>
        <v>3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7</v>
      </c>
      <c r="E30" s="2">
        <v>6</v>
      </c>
      <c r="F30" s="45">
        <f>SUM(D30:E30)</f>
        <v>13</v>
      </c>
      <c r="G30" s="46">
        <f>_xlfn.RANK.EQ(F30,$F$12:$F$97,0)</f>
        <v>58</v>
      </c>
      <c r="H30" s="47">
        <f>E30/F30</f>
        <v>0.46153846153846156</v>
      </c>
      <c r="I30" s="2">
        <f>_xlfn.RANK.EQ(H30,$H$12:$H$97,0)</f>
        <v>6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22</v>
      </c>
      <c r="E31" s="2">
        <v>9</v>
      </c>
      <c r="F31" s="45">
        <f>SUM(D31:E31)</f>
        <v>31</v>
      </c>
      <c r="G31" s="46">
        <f>_xlfn.RANK.EQ(F31,$F$12:$F$97,0)</f>
        <v>35</v>
      </c>
      <c r="H31" s="47">
        <f>E31/F31</f>
        <v>0.29032258064516131</v>
      </c>
      <c r="I31" s="2">
        <f>_xlfn.RANK.EQ(H31,$H$12:$H$97,0)</f>
        <v>43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109</v>
      </c>
      <c r="E32" s="2">
        <v>52</v>
      </c>
      <c r="F32" s="45">
        <f>SUM(D32:E32)</f>
        <v>161</v>
      </c>
      <c r="G32" s="46">
        <f>_xlfn.RANK.EQ(F32,$F$12:$F$97,0)</f>
        <v>11</v>
      </c>
      <c r="H32" s="47">
        <f>E32/F32</f>
        <v>0.32298136645962733</v>
      </c>
      <c r="I32" s="2">
        <f>_xlfn.RANK.EQ(H32,$H$12:$H$97,0)</f>
        <v>35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657</v>
      </c>
      <c r="E33" s="2">
        <v>392</v>
      </c>
      <c r="F33" s="45">
        <f>SUM(D33:E33)</f>
        <v>1049</v>
      </c>
      <c r="G33" s="46">
        <f>_xlfn.RANK.EQ(F33,$F$12:$F$97,0)</f>
        <v>2</v>
      </c>
      <c r="H33" s="47">
        <f>E33/F33</f>
        <v>0.37368922783603431</v>
      </c>
      <c r="I33" s="2">
        <f>_xlfn.RANK.EQ(H33,$H$12:$H$97,0)</f>
        <v>25</v>
      </c>
    </row>
    <row r="34" spans="1:9" x14ac:dyDescent="0.15">
      <c r="A34" s="77" t="s">
        <v>69</v>
      </c>
      <c r="B34" s="77" t="s">
        <v>312</v>
      </c>
      <c r="C34" s="77" t="s">
        <v>70</v>
      </c>
      <c r="D34" s="48"/>
      <c r="E34" s="48"/>
      <c r="F34" s="49"/>
      <c r="G34" s="50"/>
      <c r="H34" s="51"/>
      <c r="I34" s="48"/>
    </row>
    <row r="35" spans="1:9" x14ac:dyDescent="0.15">
      <c r="A35" s="77" t="s">
        <v>71</v>
      </c>
      <c r="B35" s="77" t="s">
        <v>311</v>
      </c>
      <c r="C35" s="77" t="s">
        <v>72</v>
      </c>
      <c r="D35" s="48"/>
      <c r="E35" s="48"/>
      <c r="F35" s="49"/>
      <c r="G35" s="50"/>
      <c r="H35" s="51"/>
      <c r="I35" s="48"/>
    </row>
    <row r="36" spans="1:9" x14ac:dyDescent="0.15">
      <c r="A36" s="77" t="s">
        <v>73</v>
      </c>
      <c r="B36" s="77" t="s">
        <v>311</v>
      </c>
      <c r="C36" s="77" t="s">
        <v>74</v>
      </c>
      <c r="D36" s="48"/>
      <c r="E36" s="48"/>
      <c r="F36" s="49"/>
      <c r="G36" s="50"/>
      <c r="H36" s="51"/>
      <c r="I36" s="48"/>
    </row>
    <row r="37" spans="1:9" x14ac:dyDescent="0.15">
      <c r="A37" s="1" t="s">
        <v>75</v>
      </c>
      <c r="B37" s="8" t="s">
        <v>310</v>
      </c>
      <c r="C37" s="1" t="s">
        <v>76</v>
      </c>
      <c r="D37" s="2">
        <v>50</v>
      </c>
      <c r="E37" s="2">
        <v>6</v>
      </c>
      <c r="F37" s="45">
        <f>SUM(D37:E37)</f>
        <v>56</v>
      </c>
      <c r="G37" s="46">
        <f>_xlfn.RANK.EQ(F37,$F$12:$F$97,0)</f>
        <v>23</v>
      </c>
      <c r="H37" s="47">
        <f>E37/F37</f>
        <v>0.10714285714285714</v>
      </c>
      <c r="I37" s="2">
        <f>_xlfn.RANK.EQ(H37,$H$12:$H$97,0)</f>
        <v>60</v>
      </c>
    </row>
    <row r="38" spans="1:9" x14ac:dyDescent="0.15">
      <c r="A38" s="77" t="s">
        <v>77</v>
      </c>
      <c r="B38" s="77" t="s">
        <v>315</v>
      </c>
      <c r="C38" s="77" t="s">
        <v>78</v>
      </c>
      <c r="D38" s="48"/>
      <c r="E38" s="48"/>
      <c r="F38" s="49"/>
      <c r="G38" s="50"/>
      <c r="H38" s="51"/>
      <c r="I38" s="48"/>
    </row>
    <row r="39" spans="1:9" x14ac:dyDescent="0.15">
      <c r="A39" s="1" t="s">
        <v>79</v>
      </c>
      <c r="B39" s="8" t="s">
        <v>313</v>
      </c>
      <c r="C39" s="1" t="s">
        <v>80</v>
      </c>
      <c r="D39" s="2">
        <v>175</v>
      </c>
      <c r="E39" s="2">
        <v>98</v>
      </c>
      <c r="F39" s="45">
        <f>SUM(D39:E39)</f>
        <v>273</v>
      </c>
      <c r="G39" s="46">
        <f>_xlfn.RANK.EQ(F39,$F$12:$F$97,0)</f>
        <v>7</v>
      </c>
      <c r="H39" s="47">
        <f>E39/F39</f>
        <v>0.35897435897435898</v>
      </c>
      <c r="I39" s="2">
        <f>_xlfn.RANK.EQ(H39,$H$12:$H$97,0)</f>
        <v>27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49</v>
      </c>
      <c r="E40" s="2">
        <v>14</v>
      </c>
      <c r="F40" s="45">
        <f>SUM(D40:E40)</f>
        <v>63</v>
      </c>
      <c r="G40" s="46">
        <f>_xlfn.RANK.EQ(F40,$F$12:$F$97,0)</f>
        <v>21</v>
      </c>
      <c r="H40" s="47">
        <f>E40/F40</f>
        <v>0.22222222222222221</v>
      </c>
      <c r="I40" s="2">
        <f>_xlfn.RANK.EQ(H40,$H$12:$H$97,0)</f>
        <v>51</v>
      </c>
    </row>
    <row r="41" spans="1:9" x14ac:dyDescent="0.15">
      <c r="A41" s="77" t="s">
        <v>83</v>
      </c>
      <c r="B41" s="77" t="s">
        <v>310</v>
      </c>
      <c r="C41" s="77" t="s">
        <v>84</v>
      </c>
      <c r="D41" s="48"/>
      <c r="E41" s="48"/>
      <c r="F41" s="49"/>
      <c r="G41" s="50"/>
      <c r="H41" s="51"/>
      <c r="I41" s="48"/>
    </row>
    <row r="42" spans="1:9" x14ac:dyDescent="0.15">
      <c r="A42" s="1" t="s">
        <v>85</v>
      </c>
      <c r="B42" s="8" t="s">
        <v>311</v>
      </c>
      <c r="C42" s="1" t="s">
        <v>86</v>
      </c>
      <c r="D42" s="2">
        <v>239</v>
      </c>
      <c r="E42" s="2">
        <v>146</v>
      </c>
      <c r="F42" s="45">
        <f>SUM(D42:E42)</f>
        <v>385</v>
      </c>
      <c r="G42" s="46">
        <f>_xlfn.RANK.EQ(F42,$F$12:$F$97,0)</f>
        <v>5</v>
      </c>
      <c r="H42" s="47">
        <f>E42/F42</f>
        <v>0.37922077922077924</v>
      </c>
      <c r="I42" s="2">
        <f>_xlfn.RANK.EQ(H42,$H$12:$H$97,0)</f>
        <v>23</v>
      </c>
    </row>
    <row r="43" spans="1:9" x14ac:dyDescent="0.15">
      <c r="A43" s="77" t="s">
        <v>87</v>
      </c>
      <c r="B43" s="77" t="s">
        <v>314</v>
      </c>
      <c r="C43" s="77" t="s">
        <v>88</v>
      </c>
      <c r="D43" s="48"/>
      <c r="E43" s="48"/>
      <c r="F43" s="49"/>
      <c r="G43" s="50"/>
      <c r="H43" s="51"/>
      <c r="I43" s="48"/>
    </row>
    <row r="44" spans="1:9" x14ac:dyDescent="0.15">
      <c r="A44" s="77" t="s">
        <v>89</v>
      </c>
      <c r="B44" s="91" t="s">
        <v>310</v>
      </c>
      <c r="C44" s="77" t="s">
        <v>90</v>
      </c>
      <c r="D44" s="48"/>
      <c r="E44" s="48"/>
      <c r="F44" s="49"/>
      <c r="G44" s="50"/>
      <c r="H44" s="51"/>
      <c r="I44" s="48"/>
    </row>
    <row r="45" spans="1:9" x14ac:dyDescent="0.15">
      <c r="A45" s="1" t="s">
        <v>91</v>
      </c>
      <c r="B45" s="8" t="s">
        <v>315</v>
      </c>
      <c r="C45" s="1" t="s">
        <v>92</v>
      </c>
      <c r="D45" s="2">
        <v>28</v>
      </c>
      <c r="E45" s="2">
        <v>10</v>
      </c>
      <c r="F45" s="45">
        <f>SUM(D45:E45)</f>
        <v>38</v>
      </c>
      <c r="G45" s="46">
        <f>_xlfn.RANK.EQ(F45,$F$12:$F$97,0)</f>
        <v>30</v>
      </c>
      <c r="H45" s="47">
        <f>E45/F45</f>
        <v>0.26315789473684209</v>
      </c>
      <c r="I45" s="2">
        <f>_xlfn.RANK.EQ(H45,$H$12:$H$97,0)</f>
        <v>47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48"/>
      <c r="E46" s="48"/>
      <c r="F46" s="49"/>
      <c r="G46" s="50"/>
      <c r="H46" s="51"/>
      <c r="I46" s="48"/>
    </row>
    <row r="47" spans="1:9" x14ac:dyDescent="0.15">
      <c r="A47" s="1" t="s">
        <v>95</v>
      </c>
      <c r="B47" s="8" t="s">
        <v>309</v>
      </c>
      <c r="C47" s="1" t="s">
        <v>96</v>
      </c>
      <c r="D47" s="2">
        <v>20</v>
      </c>
      <c r="E47" s="2">
        <v>6</v>
      </c>
      <c r="F47" s="45">
        <f>SUM(D47:E47)</f>
        <v>26</v>
      </c>
      <c r="G47" s="46">
        <f>_xlfn.RANK.EQ(F47,$F$12:$F$97,0)</f>
        <v>43</v>
      </c>
      <c r="H47" s="47">
        <f>E47/F47</f>
        <v>0.23076923076923078</v>
      </c>
      <c r="I47" s="2">
        <f>_xlfn.RANK.EQ(H47,$H$12:$H$97,0)</f>
        <v>50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16</v>
      </c>
      <c r="E48" s="2">
        <v>2</v>
      </c>
      <c r="F48" s="45">
        <f>SUM(D48:E48)</f>
        <v>18</v>
      </c>
      <c r="G48" s="46">
        <f>_xlfn.RANK.EQ(F48,$F$12:$F$97,0)</f>
        <v>54</v>
      </c>
      <c r="H48" s="47">
        <f>E48/F48</f>
        <v>0.1111111111111111</v>
      </c>
      <c r="I48" s="2">
        <f>_xlfn.RANK.EQ(H48,$H$12:$H$97,0)</f>
        <v>59</v>
      </c>
    </row>
    <row r="49" spans="1:9" x14ac:dyDescent="0.15">
      <c r="A49" s="1" t="s">
        <v>99</v>
      </c>
      <c r="B49" s="8" t="s">
        <v>313</v>
      </c>
      <c r="C49" s="1" t="s">
        <v>100</v>
      </c>
      <c r="D49" s="2">
        <v>101</v>
      </c>
      <c r="E49" s="2">
        <v>45</v>
      </c>
      <c r="F49" s="45">
        <f>SUM(D49:E49)</f>
        <v>146</v>
      </c>
      <c r="G49" s="46">
        <f>_xlfn.RANK.EQ(F49,$F$12:$F$97,0)</f>
        <v>12</v>
      </c>
      <c r="H49" s="47">
        <f>E49/F49</f>
        <v>0.30821917808219179</v>
      </c>
      <c r="I49" s="2">
        <f>_xlfn.RANK.EQ(H49,$H$12:$H$97,0)</f>
        <v>37</v>
      </c>
    </row>
    <row r="50" spans="1:9" x14ac:dyDescent="0.15">
      <c r="A50" s="1" t="s">
        <v>101</v>
      </c>
      <c r="B50" s="8" t="s">
        <v>39</v>
      </c>
      <c r="C50" s="1" t="s">
        <v>102</v>
      </c>
      <c r="D50" s="2">
        <v>8</v>
      </c>
      <c r="E50" s="2">
        <v>6</v>
      </c>
      <c r="F50" s="45">
        <f>SUM(D50:E50)</f>
        <v>14</v>
      </c>
      <c r="G50" s="46">
        <f>_xlfn.RANK.EQ(F50,$F$12:$F$97,0)</f>
        <v>57</v>
      </c>
      <c r="H50" s="47">
        <f>E50/F50</f>
        <v>0.42857142857142855</v>
      </c>
      <c r="I50" s="2">
        <f>_xlfn.RANK.EQ(H50,$H$12:$H$97,0)</f>
        <v>11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35</v>
      </c>
      <c r="E51" s="2">
        <v>15</v>
      </c>
      <c r="F51" s="45">
        <f>SUM(D51:E51)</f>
        <v>50</v>
      </c>
      <c r="G51" s="46">
        <f>_xlfn.RANK.EQ(F51,$F$12:$F$97,0)</f>
        <v>26</v>
      </c>
      <c r="H51" s="47">
        <f>E51/F51</f>
        <v>0.3</v>
      </c>
      <c r="I51" s="2">
        <f>_xlfn.RANK.EQ(H51,$H$12:$H$97,0)</f>
        <v>39</v>
      </c>
    </row>
    <row r="52" spans="1:9" x14ac:dyDescent="0.15">
      <c r="A52" s="77" t="s">
        <v>105</v>
      </c>
      <c r="B52" s="77" t="s">
        <v>314</v>
      </c>
      <c r="C52" s="77" t="s">
        <v>106</v>
      </c>
      <c r="D52" s="48"/>
      <c r="E52" s="48"/>
      <c r="F52" s="49"/>
      <c r="G52" s="50"/>
      <c r="H52" s="51"/>
      <c r="I52" s="48"/>
    </row>
    <row r="53" spans="1:9" x14ac:dyDescent="0.15">
      <c r="A53" s="1" t="s">
        <v>107</v>
      </c>
      <c r="B53" s="8" t="s">
        <v>39</v>
      </c>
      <c r="C53" s="1" t="s">
        <v>108</v>
      </c>
      <c r="D53" s="2">
        <v>19</v>
      </c>
      <c r="E53" s="2">
        <v>13</v>
      </c>
      <c r="F53" s="45">
        <f>SUM(D53:E53)</f>
        <v>32</v>
      </c>
      <c r="G53" s="46">
        <f>_xlfn.RANK.EQ(F53,$F$12:$F$97,0)</f>
        <v>34</v>
      </c>
      <c r="H53" s="47">
        <f>E53/F53</f>
        <v>0.40625</v>
      </c>
      <c r="I53" s="2">
        <f>_xlfn.RANK.EQ(H53,$H$12:$H$97,0)</f>
        <v>17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21</v>
      </c>
      <c r="E54" s="2">
        <v>16</v>
      </c>
      <c r="F54" s="45">
        <f>SUM(D54:E54)</f>
        <v>37</v>
      </c>
      <c r="G54" s="46">
        <f>_xlfn.RANK.EQ(F54,$F$12:$F$97,0)</f>
        <v>32</v>
      </c>
      <c r="H54" s="47">
        <f>E54/F54</f>
        <v>0.43243243243243246</v>
      </c>
      <c r="I54" s="2">
        <f>_xlfn.RANK.EQ(H54,$H$12:$H$97,0)</f>
        <v>10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22</v>
      </c>
      <c r="E55" s="2">
        <v>3</v>
      </c>
      <c r="F55" s="45">
        <f>SUM(D55:E55)</f>
        <v>25</v>
      </c>
      <c r="G55" s="46">
        <f>_xlfn.RANK.EQ(F55,$F$12:$F$97,0)</f>
        <v>44</v>
      </c>
      <c r="H55" s="47">
        <f>E55/F55</f>
        <v>0.12</v>
      </c>
      <c r="I55" s="2">
        <f>_xlfn.RANK.EQ(H55,$H$12:$H$97,0)</f>
        <v>58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20</v>
      </c>
      <c r="E56" s="2">
        <v>11</v>
      </c>
      <c r="F56" s="45">
        <f>SUM(D56:E56)</f>
        <v>31</v>
      </c>
      <c r="G56" s="46">
        <f>_xlfn.RANK.EQ(F56,$F$12:$F$97,0)</f>
        <v>35</v>
      </c>
      <c r="H56" s="47">
        <f>E56/F56</f>
        <v>0.35483870967741937</v>
      </c>
      <c r="I56" s="2">
        <f>_xlfn.RANK.EQ(H56,$H$12:$H$97,0)</f>
        <v>30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17</v>
      </c>
      <c r="E57" s="2">
        <v>10</v>
      </c>
      <c r="F57" s="45">
        <f>SUM(D57:E57)</f>
        <v>27</v>
      </c>
      <c r="G57" s="46">
        <f>_xlfn.RANK.EQ(F57,$F$12:$F$97,0)</f>
        <v>42</v>
      </c>
      <c r="H57" s="47">
        <f>E57/F57</f>
        <v>0.37037037037037035</v>
      </c>
      <c r="I57" s="2">
        <f>_xlfn.RANK.EQ(H57,$H$12:$H$97,0)</f>
        <v>26</v>
      </c>
    </row>
    <row r="58" spans="1:9" x14ac:dyDescent="0.15">
      <c r="A58" s="77" t="s">
        <v>117</v>
      </c>
      <c r="B58" s="77" t="s">
        <v>312</v>
      </c>
      <c r="C58" s="77" t="s">
        <v>118</v>
      </c>
      <c r="D58" s="48"/>
      <c r="E58" s="48"/>
      <c r="F58" s="49"/>
      <c r="G58" s="50"/>
      <c r="H58" s="51"/>
      <c r="I58" s="48"/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73</v>
      </c>
      <c r="E59" s="2">
        <v>36</v>
      </c>
      <c r="F59" s="45">
        <f>SUM(D59:E59)</f>
        <v>109</v>
      </c>
      <c r="G59" s="46">
        <f>_xlfn.RANK.EQ(F59,$F$12:$F$97,0)</f>
        <v>17</v>
      </c>
      <c r="H59" s="47">
        <f>E59/F59</f>
        <v>0.33027522935779818</v>
      </c>
      <c r="I59" s="2">
        <f>_xlfn.RANK.EQ(H59,$H$12:$H$97,0)</f>
        <v>32</v>
      </c>
    </row>
    <row r="60" spans="1:9" x14ac:dyDescent="0.15">
      <c r="A60" s="77" t="s">
        <v>121</v>
      </c>
      <c r="B60" s="77" t="s">
        <v>310</v>
      </c>
      <c r="C60" s="77" t="s">
        <v>122</v>
      </c>
      <c r="D60" s="48"/>
      <c r="E60" s="48"/>
      <c r="F60" s="49"/>
      <c r="G60" s="50"/>
      <c r="H60" s="51"/>
      <c r="I60" s="48"/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39</v>
      </c>
      <c r="E61" s="2">
        <v>16</v>
      </c>
      <c r="F61" s="45">
        <f>SUM(D61:E61)</f>
        <v>55</v>
      </c>
      <c r="G61" s="46">
        <f>_xlfn.RANK.EQ(F61,$F$12:$F$97,0)</f>
        <v>24</v>
      </c>
      <c r="H61" s="47">
        <f>E61/F61</f>
        <v>0.29090909090909089</v>
      </c>
      <c r="I61" s="2">
        <f>_xlfn.RANK.EQ(H61,$H$12:$H$97,0)</f>
        <v>42</v>
      </c>
    </row>
    <row r="62" spans="1:9" x14ac:dyDescent="0.15">
      <c r="A62" s="77" t="s">
        <v>125</v>
      </c>
      <c r="B62" s="77" t="s">
        <v>310</v>
      </c>
      <c r="C62" s="77" t="s">
        <v>126</v>
      </c>
      <c r="D62" s="48"/>
      <c r="E62" s="48"/>
      <c r="F62" s="49"/>
      <c r="G62" s="50"/>
      <c r="H62" s="51"/>
      <c r="I62" s="48"/>
    </row>
    <row r="63" spans="1:9" x14ac:dyDescent="0.15">
      <c r="A63" s="1" t="s">
        <v>127</v>
      </c>
      <c r="B63" s="8" t="s">
        <v>39</v>
      </c>
      <c r="C63" s="1" t="s">
        <v>128</v>
      </c>
      <c r="D63" s="2">
        <v>9</v>
      </c>
      <c r="E63" s="2">
        <v>6</v>
      </c>
      <c r="F63" s="45">
        <f>SUM(D63:E63)</f>
        <v>15</v>
      </c>
      <c r="G63" s="46">
        <f>_xlfn.RANK.EQ(F63,$F$12:$F$97,0)</f>
        <v>56</v>
      </c>
      <c r="H63" s="47">
        <f>E63/F63</f>
        <v>0.4</v>
      </c>
      <c r="I63" s="2">
        <f>_xlfn.RANK.EQ(H63,$H$12:$H$97,0)</f>
        <v>18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11</v>
      </c>
      <c r="E64" s="2">
        <v>11</v>
      </c>
      <c r="F64" s="45">
        <f>SUM(D64:E64)</f>
        <v>22</v>
      </c>
      <c r="G64" s="46">
        <f>_xlfn.RANK.EQ(F64,$F$12:$F$97,0)</f>
        <v>48</v>
      </c>
      <c r="H64" s="47">
        <f>E64/F64</f>
        <v>0.5</v>
      </c>
      <c r="I64" s="2">
        <f>_xlfn.RANK.EQ(H64,$H$12:$H$97,0)</f>
        <v>5</v>
      </c>
    </row>
    <row r="65" spans="1:9" x14ac:dyDescent="0.15">
      <c r="A65" s="77" t="s">
        <v>131</v>
      </c>
      <c r="B65" s="77" t="s">
        <v>312</v>
      </c>
      <c r="C65" s="77" t="s">
        <v>132</v>
      </c>
      <c r="D65" s="48"/>
      <c r="E65" s="48"/>
      <c r="F65" s="49"/>
      <c r="G65" s="50"/>
      <c r="H65" s="51"/>
      <c r="I65" s="48"/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660</v>
      </c>
      <c r="E66" s="2">
        <v>432</v>
      </c>
      <c r="F66" s="45">
        <f>SUM(D66:E66)</f>
        <v>1092</v>
      </c>
      <c r="G66" s="46">
        <f>_xlfn.RANK.EQ(F66,$F$12:$F$97,0)</f>
        <v>1</v>
      </c>
      <c r="H66" s="47">
        <f>E66/F66</f>
        <v>0.39560439560439559</v>
      </c>
      <c r="I66" s="2">
        <f>_xlfn.RANK.EQ(H66,$H$12:$H$97,0)</f>
        <v>20</v>
      </c>
    </row>
    <row r="67" spans="1:9" x14ac:dyDescent="0.15">
      <c r="A67" s="1" t="s">
        <v>135</v>
      </c>
      <c r="B67" s="8" t="s">
        <v>313</v>
      </c>
      <c r="C67" s="1" t="s">
        <v>136</v>
      </c>
      <c r="D67" s="2">
        <v>43</v>
      </c>
      <c r="E67" s="2">
        <v>31</v>
      </c>
      <c r="F67" s="45">
        <f>SUM(D67:E67)</f>
        <v>74</v>
      </c>
      <c r="G67" s="46">
        <f>_xlfn.RANK.EQ(F67,$F$12:$F$97,0)</f>
        <v>20</v>
      </c>
      <c r="H67" s="47">
        <f>E67/F67</f>
        <v>0.41891891891891891</v>
      </c>
      <c r="I67" s="2">
        <f>_xlfn.RANK.EQ(H67,$H$12:$H$97,0)</f>
        <v>14</v>
      </c>
    </row>
    <row r="68" spans="1:9" x14ac:dyDescent="0.15">
      <c r="A68" s="77" t="s">
        <v>137</v>
      </c>
      <c r="B68" s="77" t="s">
        <v>310</v>
      </c>
      <c r="C68" s="77" t="s">
        <v>138</v>
      </c>
      <c r="D68" s="48"/>
      <c r="E68" s="48"/>
      <c r="F68" s="49"/>
      <c r="G68" s="50"/>
      <c r="H68" s="51"/>
      <c r="I68" s="48"/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330</v>
      </c>
      <c r="E69" s="2">
        <v>159</v>
      </c>
      <c r="F69" s="45">
        <f>SUM(D69:E69)</f>
        <v>489</v>
      </c>
      <c r="G69" s="46">
        <f>_xlfn.RANK.EQ(F69,$F$12:$F$97,0)</f>
        <v>4</v>
      </c>
      <c r="H69" s="47">
        <f>E69/F69</f>
        <v>0.32515337423312884</v>
      </c>
      <c r="I69" s="2">
        <f>_xlfn.RANK.EQ(H69,$H$12:$H$97,0)</f>
        <v>34</v>
      </c>
    </row>
    <row r="70" spans="1:9" x14ac:dyDescent="0.15">
      <c r="A70" s="1" t="s">
        <v>141</v>
      </c>
      <c r="B70" s="8" t="s">
        <v>313</v>
      </c>
      <c r="C70" s="1" t="s">
        <v>142</v>
      </c>
      <c r="D70" s="2">
        <v>83</v>
      </c>
      <c r="E70" s="2">
        <v>51</v>
      </c>
      <c r="F70" s="45">
        <f>SUM(D70:E70)</f>
        <v>134</v>
      </c>
      <c r="G70" s="46">
        <f>_xlfn.RANK.EQ(F70,$F$12:$F$97,0)</f>
        <v>13</v>
      </c>
      <c r="H70" s="47">
        <f>E70/F70</f>
        <v>0.38059701492537312</v>
      </c>
      <c r="I70" s="2">
        <f>_xlfn.RANK.EQ(H70,$H$12:$H$97,0)</f>
        <v>22</v>
      </c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353</v>
      </c>
      <c r="E71" s="2">
        <v>173</v>
      </c>
      <c r="F71" s="45">
        <f>SUM(D71:E71)</f>
        <v>526</v>
      </c>
      <c r="G71" s="46">
        <f>_xlfn.RANK.EQ(F71,$F$12:$F$97,0)</f>
        <v>3</v>
      </c>
      <c r="H71" s="47">
        <f>E71/F71</f>
        <v>0.32889733840304181</v>
      </c>
      <c r="I71" s="2">
        <f>_xlfn.RANK.EQ(H71,$H$12:$H$97,0)</f>
        <v>33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76</v>
      </c>
      <c r="E72" s="2">
        <v>42</v>
      </c>
      <c r="F72" s="45">
        <f>SUM(D72:E72)</f>
        <v>118</v>
      </c>
      <c r="G72" s="46">
        <f>_xlfn.RANK.EQ(F72,$F$12:$F$97,0)</f>
        <v>15</v>
      </c>
      <c r="H72" s="47">
        <f>E72/F72</f>
        <v>0.3559322033898305</v>
      </c>
      <c r="I72" s="2">
        <f>_xlfn.RANK.EQ(H72,$H$12:$H$97,0)</f>
        <v>29</v>
      </c>
    </row>
    <row r="73" spans="1:9" x14ac:dyDescent="0.15">
      <c r="A73" s="1" t="s">
        <v>147</v>
      </c>
      <c r="B73" s="8" t="s">
        <v>313</v>
      </c>
      <c r="C73" s="1" t="s">
        <v>148</v>
      </c>
      <c r="D73" s="2">
        <v>23</v>
      </c>
      <c r="E73" s="2">
        <v>5</v>
      </c>
      <c r="F73" s="45">
        <f>SUM(D73:E73)</f>
        <v>28</v>
      </c>
      <c r="G73" s="46">
        <f>_xlfn.RANK.EQ(F73,$F$12:$F$97,0)</f>
        <v>39</v>
      </c>
      <c r="H73" s="47">
        <f>E73/F73</f>
        <v>0.17857142857142858</v>
      </c>
      <c r="I73" s="2">
        <f>_xlfn.RANK.EQ(H73,$H$12:$H$97,0)</f>
        <v>56</v>
      </c>
    </row>
    <row r="74" spans="1:9" x14ac:dyDescent="0.15">
      <c r="A74" s="77" t="s">
        <v>149</v>
      </c>
      <c r="B74" s="77" t="s">
        <v>315</v>
      </c>
      <c r="C74" s="77" t="s">
        <v>150</v>
      </c>
      <c r="D74" s="48"/>
      <c r="E74" s="48"/>
      <c r="F74" s="49"/>
      <c r="G74" s="50"/>
      <c r="H74" s="51"/>
      <c r="I74" s="48"/>
    </row>
    <row r="75" spans="1:9" x14ac:dyDescent="0.15">
      <c r="A75" s="77" t="s">
        <v>151</v>
      </c>
      <c r="B75" s="77" t="s">
        <v>314</v>
      </c>
      <c r="C75" s="77" t="s">
        <v>152</v>
      </c>
      <c r="D75" s="48"/>
      <c r="E75" s="48"/>
      <c r="F75" s="49"/>
      <c r="G75" s="50"/>
      <c r="H75" s="51"/>
      <c r="I75" s="48"/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20</v>
      </c>
      <c r="E76" s="2">
        <v>9</v>
      </c>
      <c r="F76" s="45">
        <f>SUM(D76:E76)</f>
        <v>29</v>
      </c>
      <c r="G76" s="46">
        <f>_xlfn.RANK.EQ(F76,$F$12:$F$97,0)</f>
        <v>38</v>
      </c>
      <c r="H76" s="47">
        <f>E76/F76</f>
        <v>0.31034482758620691</v>
      </c>
      <c r="I76" s="2">
        <f>_xlfn.RANK.EQ(H76,$H$12:$H$97,0)</f>
        <v>36</v>
      </c>
    </row>
    <row r="77" spans="1:9" x14ac:dyDescent="0.15">
      <c r="A77" s="77" t="s">
        <v>155</v>
      </c>
      <c r="B77" s="77" t="s">
        <v>39</v>
      </c>
      <c r="C77" s="77" t="s">
        <v>156</v>
      </c>
      <c r="D77" s="48"/>
      <c r="E77" s="48"/>
      <c r="F77" s="49"/>
      <c r="G77" s="50"/>
      <c r="H77" s="51"/>
      <c r="I77" s="48"/>
    </row>
    <row r="78" spans="1:9" x14ac:dyDescent="0.15">
      <c r="A78" s="1" t="s">
        <v>157</v>
      </c>
      <c r="B78" s="8" t="s">
        <v>39</v>
      </c>
      <c r="C78" s="1" t="s">
        <v>158</v>
      </c>
      <c r="D78" s="2">
        <v>16</v>
      </c>
      <c r="E78" s="2">
        <v>6</v>
      </c>
      <c r="F78" s="45">
        <f>SUM(D78:E78)</f>
        <v>22</v>
      </c>
      <c r="G78" s="46">
        <f>_xlfn.RANK.EQ(F78,$F$12:$F$97,0)</f>
        <v>48</v>
      </c>
      <c r="H78" s="47">
        <f>E78/F78</f>
        <v>0.27272727272727271</v>
      </c>
      <c r="I78" s="2">
        <f>_xlfn.RANK.EQ(H78,$H$12:$H$97,0)</f>
        <v>44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74</v>
      </c>
      <c r="E79" s="2">
        <v>41</v>
      </c>
      <c r="F79" s="45">
        <f>SUM(D79:E79)</f>
        <v>115</v>
      </c>
      <c r="G79" s="46">
        <f>_xlfn.RANK.EQ(F79,$F$12:$F$97,0)</f>
        <v>16</v>
      </c>
      <c r="H79" s="47">
        <f>E79/F79</f>
        <v>0.35652173913043478</v>
      </c>
      <c r="I79" s="2">
        <f>_xlfn.RANK.EQ(H79,$H$12:$H$97,0)</f>
        <v>28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59</v>
      </c>
      <c r="E80" s="2">
        <v>30</v>
      </c>
      <c r="F80" s="45">
        <f>SUM(D80:E80)</f>
        <v>89</v>
      </c>
      <c r="G80" s="46">
        <f>_xlfn.RANK.EQ(F80,$F$12:$F$97,0)</f>
        <v>18</v>
      </c>
      <c r="H80" s="47">
        <f>E80/F80</f>
        <v>0.33707865168539325</v>
      </c>
      <c r="I80" s="2">
        <f>_xlfn.RANK.EQ(H80,$H$12:$H$97,0)</f>
        <v>31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32</v>
      </c>
      <c r="E81" s="2">
        <v>9</v>
      </c>
      <c r="F81" s="45">
        <f>SUM(D81:E81)</f>
        <v>41</v>
      </c>
      <c r="G81" s="46">
        <f>_xlfn.RANK.EQ(F81,$F$12:$F$97,0)</f>
        <v>28</v>
      </c>
      <c r="H81" s="47">
        <f>E81/F81</f>
        <v>0.21951219512195122</v>
      </c>
      <c r="I81" s="2">
        <f>_xlfn.RANK.EQ(H81,$H$12:$H$97,0)</f>
        <v>53</v>
      </c>
    </row>
    <row r="82" spans="1:9" x14ac:dyDescent="0.15">
      <c r="A82" s="77" t="s">
        <v>165</v>
      </c>
      <c r="B82" s="77" t="s">
        <v>39</v>
      </c>
      <c r="C82" s="77" t="s">
        <v>166</v>
      </c>
      <c r="D82" s="48"/>
      <c r="E82" s="48"/>
      <c r="F82" s="49"/>
      <c r="G82" s="50"/>
      <c r="H82" s="51"/>
      <c r="I82" s="48"/>
    </row>
    <row r="83" spans="1:9" x14ac:dyDescent="0.15">
      <c r="A83" s="1" t="s">
        <v>167</v>
      </c>
      <c r="B83" s="8" t="s">
        <v>313</v>
      </c>
      <c r="C83" s="1" t="s">
        <v>168</v>
      </c>
      <c r="D83" s="2">
        <v>70</v>
      </c>
      <c r="E83" s="2">
        <v>60</v>
      </c>
      <c r="F83" s="45">
        <f>SUM(D83:E83)</f>
        <v>130</v>
      </c>
      <c r="G83" s="46">
        <f>_xlfn.RANK.EQ(F83,$F$12:$F$97,0)</f>
        <v>14</v>
      </c>
      <c r="H83" s="47">
        <f>E83/F83</f>
        <v>0.46153846153846156</v>
      </c>
      <c r="I83" s="2">
        <f>_xlfn.RANK.EQ(H83,$H$12:$H$97,0)</f>
        <v>6</v>
      </c>
    </row>
    <row r="84" spans="1:9" x14ac:dyDescent="0.15">
      <c r="A84" s="1" t="s">
        <v>169</v>
      </c>
      <c r="B84" s="8" t="s">
        <v>39</v>
      </c>
      <c r="C84" s="1" t="s">
        <v>170</v>
      </c>
      <c r="D84" s="2">
        <v>30</v>
      </c>
      <c r="E84" s="2">
        <v>24</v>
      </c>
      <c r="F84" s="45">
        <f>SUM(D84:E84)</f>
        <v>54</v>
      </c>
      <c r="G84" s="46">
        <f>_xlfn.RANK.EQ(F84,$F$12:$F$97,0)</f>
        <v>25</v>
      </c>
      <c r="H84" s="47">
        <f>E84/F84</f>
        <v>0.44444444444444442</v>
      </c>
      <c r="I84" s="2">
        <f>_xlfn.RANK.EQ(H84,$H$12:$H$97,0)</f>
        <v>9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27</v>
      </c>
      <c r="E85" s="2">
        <v>6</v>
      </c>
      <c r="F85" s="45">
        <f>SUM(D85:E85)</f>
        <v>33</v>
      </c>
      <c r="G85" s="46">
        <f>_xlfn.RANK.EQ(F85,$F$12:$F$97,0)</f>
        <v>33</v>
      </c>
      <c r="H85" s="47">
        <f>E85/F85</f>
        <v>0.18181818181818182</v>
      </c>
      <c r="I85" s="2">
        <f>_xlfn.RANK.EQ(H85,$H$12:$H$97,0)</f>
        <v>55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5</v>
      </c>
      <c r="E86" s="52">
        <v>6</v>
      </c>
      <c r="F86" s="53">
        <f>SUM(D86:E86)</f>
        <v>11</v>
      </c>
      <c r="G86" s="54">
        <f>_xlfn.RANK.EQ(F86,$F$12:$F$97,0)</f>
        <v>60</v>
      </c>
      <c r="H86" s="55">
        <f>E86/F86</f>
        <v>0.54545454545454541</v>
      </c>
      <c r="I86" s="52">
        <f>_xlfn.RANK.EQ(H86,$H$12:$H$97,0)</f>
        <v>4</v>
      </c>
    </row>
    <row r="87" spans="1:9" x14ac:dyDescent="0.15">
      <c r="A87" s="77" t="s">
        <v>175</v>
      </c>
      <c r="B87" s="77" t="s">
        <v>310</v>
      </c>
      <c r="C87" s="77" t="s">
        <v>176</v>
      </c>
      <c r="D87" s="48"/>
      <c r="E87" s="48"/>
      <c r="F87" s="49"/>
      <c r="G87" s="50"/>
      <c r="H87" s="51"/>
      <c r="I87" s="48"/>
    </row>
    <row r="88" spans="1:9" x14ac:dyDescent="0.15">
      <c r="A88" s="1" t="s">
        <v>177</v>
      </c>
      <c r="B88" s="8" t="s">
        <v>313</v>
      </c>
      <c r="C88" s="1" t="s">
        <v>178</v>
      </c>
      <c r="D88" s="2">
        <v>22</v>
      </c>
      <c r="E88" s="2">
        <v>16</v>
      </c>
      <c r="F88" s="45">
        <f t="shared" ref="F88:F95" si="4">SUM(D88:E88)</f>
        <v>38</v>
      </c>
      <c r="G88" s="46">
        <f t="shared" ref="G88:G95" si="5">_xlfn.RANK.EQ(F88,$F$12:$F$97,0)</f>
        <v>30</v>
      </c>
      <c r="H88" s="47">
        <f t="shared" ref="H88:H95" si="6">E88/F88</f>
        <v>0.42105263157894735</v>
      </c>
      <c r="I88" s="2">
        <f t="shared" ref="I88:I95" si="7">_xlfn.RANK.EQ(H88,$H$12:$H$97,0)</f>
        <v>13</v>
      </c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189</v>
      </c>
      <c r="E89" s="2">
        <v>119</v>
      </c>
      <c r="F89" s="45">
        <f t="shared" si="4"/>
        <v>308</v>
      </c>
      <c r="G89" s="46">
        <f t="shared" si="5"/>
        <v>6</v>
      </c>
      <c r="H89" s="47">
        <f t="shared" si="6"/>
        <v>0.38636363636363635</v>
      </c>
      <c r="I89" s="2">
        <f t="shared" si="7"/>
        <v>21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13</v>
      </c>
      <c r="E90" s="2">
        <v>9</v>
      </c>
      <c r="F90" s="45">
        <f t="shared" si="4"/>
        <v>22</v>
      </c>
      <c r="G90" s="46">
        <f t="shared" si="5"/>
        <v>48</v>
      </c>
      <c r="H90" s="47">
        <f t="shared" si="6"/>
        <v>0.40909090909090912</v>
      </c>
      <c r="I90" s="2">
        <f t="shared" si="7"/>
        <v>16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24</v>
      </c>
      <c r="E91" s="2">
        <v>17</v>
      </c>
      <c r="F91" s="45">
        <f t="shared" si="4"/>
        <v>41</v>
      </c>
      <c r="G91" s="46">
        <f t="shared" si="5"/>
        <v>28</v>
      </c>
      <c r="H91" s="47">
        <f t="shared" si="6"/>
        <v>0.41463414634146339</v>
      </c>
      <c r="I91" s="2">
        <f t="shared" si="7"/>
        <v>15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15</v>
      </c>
      <c r="E92" s="2">
        <v>9</v>
      </c>
      <c r="F92" s="45">
        <f t="shared" si="4"/>
        <v>24</v>
      </c>
      <c r="G92" s="46">
        <f t="shared" si="5"/>
        <v>45</v>
      </c>
      <c r="H92" s="47">
        <f t="shared" si="6"/>
        <v>0.375</v>
      </c>
      <c r="I92" s="2">
        <f t="shared" si="7"/>
        <v>24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6</v>
      </c>
      <c r="E93" s="2">
        <v>2</v>
      </c>
      <c r="F93" s="45">
        <f t="shared" si="4"/>
        <v>8</v>
      </c>
      <c r="G93" s="46">
        <f t="shared" si="5"/>
        <v>61</v>
      </c>
      <c r="H93" s="47">
        <f t="shared" si="6"/>
        <v>0.25</v>
      </c>
      <c r="I93" s="2">
        <f t="shared" si="7"/>
        <v>49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16</v>
      </c>
      <c r="E94" s="2">
        <v>12</v>
      </c>
      <c r="F94" s="45">
        <f t="shared" si="4"/>
        <v>28</v>
      </c>
      <c r="G94" s="46">
        <f t="shared" si="5"/>
        <v>39</v>
      </c>
      <c r="H94" s="47">
        <f t="shared" si="6"/>
        <v>0.42857142857142855</v>
      </c>
      <c r="I94" s="2">
        <f t="shared" si="7"/>
        <v>11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19</v>
      </c>
      <c r="E95" s="2">
        <v>28</v>
      </c>
      <c r="F95" s="45">
        <f t="shared" si="4"/>
        <v>47</v>
      </c>
      <c r="G95" s="46">
        <f t="shared" si="5"/>
        <v>27</v>
      </c>
      <c r="H95" s="47">
        <f t="shared" si="6"/>
        <v>0.5957446808510638</v>
      </c>
      <c r="I95" s="2">
        <f t="shared" si="7"/>
        <v>2</v>
      </c>
    </row>
    <row r="96" spans="1:9" x14ac:dyDescent="0.15">
      <c r="A96" s="77" t="s">
        <v>193</v>
      </c>
      <c r="B96" s="77" t="s">
        <v>310</v>
      </c>
      <c r="C96" s="77" t="s">
        <v>194</v>
      </c>
      <c r="D96" s="48"/>
      <c r="E96" s="48"/>
      <c r="F96" s="49"/>
      <c r="G96" s="50"/>
      <c r="H96" s="51"/>
      <c r="I96" s="48"/>
    </row>
    <row r="97" spans="1:9" x14ac:dyDescent="0.15">
      <c r="A97" s="1" t="s">
        <v>195</v>
      </c>
      <c r="B97" s="8" t="s">
        <v>39</v>
      </c>
      <c r="C97" s="1" t="s">
        <v>196</v>
      </c>
      <c r="D97" s="2">
        <v>56</v>
      </c>
      <c r="E97" s="2">
        <v>20</v>
      </c>
      <c r="F97" s="45">
        <f>SUM(D97:E97)</f>
        <v>76</v>
      </c>
      <c r="G97" s="46">
        <f>_xlfn.RANK.EQ(F97,$F$12:$F$97,0)</f>
        <v>19</v>
      </c>
      <c r="H97" s="47">
        <f>E97/F97</f>
        <v>0.26315789473684209</v>
      </c>
      <c r="I97" s="2">
        <f>_xlfn.RANK.EQ(H97,$H$12:$H$97,0)</f>
        <v>47</v>
      </c>
    </row>
    <row r="98" spans="1:9" ht="14.25" thickBot="1" x14ac:dyDescent="0.2">
      <c r="B98" s="26"/>
    </row>
    <row r="99" spans="1:9" ht="14.25" thickBot="1" x14ac:dyDescent="0.2">
      <c r="C99" s="275" t="s">
        <v>517</v>
      </c>
      <c r="D99" s="276">
        <f>SUM(D12:D97)</f>
        <v>4680</v>
      </c>
      <c r="E99" s="276">
        <f t="shared" ref="E99:F99" si="8">SUM(E12:E97)</f>
        <v>2507</v>
      </c>
      <c r="F99" s="277">
        <f t="shared" si="8"/>
        <v>7187</v>
      </c>
    </row>
  </sheetData>
  <autoFilter ref="A11:I97" xr:uid="{00000000-0009-0000-0000-000024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4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0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277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448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7</v>
      </c>
      <c r="E6" s="57">
        <f>INDEX(E12:E97,MATCH(C6,C12:C97,0),0)</f>
        <v>8</v>
      </c>
      <c r="F6" s="57">
        <f>SUM(D6:E6)</f>
        <v>15</v>
      </c>
      <c r="G6" s="58">
        <f>_xlfn.RANK.EQ(F6,$F$12:$F$97,0)</f>
        <v>57</v>
      </c>
      <c r="H6" s="59">
        <f>E6/F6</f>
        <v>0.53333333333333333</v>
      </c>
      <c r="I6" s="60">
        <f>_xlfn.RANK.EQ(H6,$H$12:$H$97,0)</f>
        <v>4</v>
      </c>
    </row>
    <row r="7" spans="1:13" x14ac:dyDescent="0.15">
      <c r="C7" s="28" t="s">
        <v>20</v>
      </c>
      <c r="D7" s="94">
        <f>ROUND(SUMIF($B$12:$B$97,"G",D12:D97)/(COUNTIFS(B12:B97,"G",D12:D97,"&lt;&gt;")),1)</f>
        <v>20.7</v>
      </c>
      <c r="E7" s="95">
        <f>ROUND(SUMIF($B$12:$B$97,"G",E12:E97)/(COUNTIFS(B12:B97,"G",D12:D97,"&lt;&gt;")),1)</f>
        <v>13.8</v>
      </c>
      <c r="F7" s="95">
        <f>ROUND(SUM(D7:E7),1)</f>
        <v>34.5</v>
      </c>
      <c r="G7" s="30"/>
      <c r="H7" s="31">
        <f>E7/F7</f>
        <v>0.4</v>
      </c>
      <c r="I7" s="32"/>
    </row>
    <row r="8" spans="1:13" ht="14.25" thickBot="1" x14ac:dyDescent="0.2">
      <c r="C8" s="33" t="s">
        <v>21</v>
      </c>
      <c r="D8" s="97">
        <f>ROUND(AVERAGE(D12:D97),1)</f>
        <v>75.400000000000006</v>
      </c>
      <c r="E8" s="98">
        <f>ROUND(AVERAGE(E12:E97),1)</f>
        <v>40.799999999999997</v>
      </c>
      <c r="F8" s="98">
        <f>ROUND(SUM(D8:E8),1)</f>
        <v>116.2</v>
      </c>
      <c r="G8" s="36"/>
      <c r="H8" s="37">
        <f>E8/F8</f>
        <v>0.35111876075731496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2020年度（基準日：５月１日）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6" t="s">
        <v>22</v>
      </c>
      <c r="B11" s="39" t="s">
        <v>23</v>
      </c>
      <c r="C11" s="16" t="s">
        <v>15</v>
      </c>
      <c r="D11" s="40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155</v>
      </c>
      <c r="E12" s="2">
        <v>49</v>
      </c>
      <c r="F12" s="45">
        <f>SUM(D12:E12)</f>
        <v>204</v>
      </c>
      <c r="G12" s="46">
        <f>_xlfn.RANK.EQ(F12,$F$12:$F$97,0)</f>
        <v>9</v>
      </c>
      <c r="H12" s="47">
        <f>E12/F12</f>
        <v>0.24019607843137256</v>
      </c>
      <c r="I12" s="2">
        <f>_xlfn.RANK.EQ(H12,$H$12:$H$97,0)</f>
        <v>53</v>
      </c>
    </row>
    <row r="13" spans="1:13" x14ac:dyDescent="0.15">
      <c r="A13" s="1" t="s">
        <v>26</v>
      </c>
      <c r="B13" s="8" t="s">
        <v>313</v>
      </c>
      <c r="C13" s="1" t="s">
        <v>27</v>
      </c>
      <c r="D13" s="2">
        <v>23</v>
      </c>
      <c r="E13" s="2">
        <v>15</v>
      </c>
      <c r="F13" s="45">
        <f>SUM(D13:E13)</f>
        <v>38</v>
      </c>
      <c r="G13" s="46">
        <f>_xlfn.RANK.EQ(F13,$F$12:$F$97,0)</f>
        <v>36</v>
      </c>
      <c r="H13" s="47">
        <f>E13/F13</f>
        <v>0.39473684210526316</v>
      </c>
      <c r="I13" s="2">
        <f>_xlfn.RANK.EQ(H13,$H$12:$H$97,0)</f>
        <v>21</v>
      </c>
    </row>
    <row r="14" spans="1:13" x14ac:dyDescent="0.15">
      <c r="A14" s="77" t="s">
        <v>28</v>
      </c>
      <c r="B14" s="77" t="s">
        <v>310</v>
      </c>
      <c r="C14" s="77" t="s">
        <v>29</v>
      </c>
      <c r="D14" s="48"/>
      <c r="E14" s="48"/>
      <c r="F14" s="49"/>
      <c r="G14" s="50"/>
      <c r="H14" s="51"/>
      <c r="I14" s="48"/>
    </row>
    <row r="15" spans="1:13" x14ac:dyDescent="0.15">
      <c r="A15" s="1" t="s">
        <v>30</v>
      </c>
      <c r="B15" s="8" t="s">
        <v>311</v>
      </c>
      <c r="C15" s="1" t="s">
        <v>31</v>
      </c>
      <c r="D15" s="2">
        <v>28</v>
      </c>
      <c r="E15" s="2">
        <v>11</v>
      </c>
      <c r="F15" s="45">
        <f>SUM(D15:E15)</f>
        <v>39</v>
      </c>
      <c r="G15" s="46">
        <f>_xlfn.RANK.EQ(F15,$F$12:$F$97,0)</f>
        <v>35</v>
      </c>
      <c r="H15" s="47">
        <f>E15/F15</f>
        <v>0.28205128205128205</v>
      </c>
      <c r="I15" s="2">
        <f>_xlfn.RANK.EQ(H15,$H$12:$H$97,0)</f>
        <v>51</v>
      </c>
    </row>
    <row r="16" spans="1:13" x14ac:dyDescent="0.15">
      <c r="A16" s="77" t="s">
        <v>32</v>
      </c>
      <c r="B16" s="77" t="s">
        <v>310</v>
      </c>
      <c r="C16" s="77" t="s">
        <v>33</v>
      </c>
      <c r="D16" s="48"/>
      <c r="E16" s="48"/>
      <c r="F16" s="49"/>
      <c r="G16" s="50"/>
      <c r="H16" s="51"/>
      <c r="I16" s="48"/>
    </row>
    <row r="17" spans="1:9" x14ac:dyDescent="0.15">
      <c r="A17" s="77" t="s">
        <v>34</v>
      </c>
      <c r="B17" s="77" t="s">
        <v>310</v>
      </c>
      <c r="C17" s="77" t="s">
        <v>35</v>
      </c>
      <c r="D17" s="48"/>
      <c r="E17" s="48"/>
      <c r="F17" s="49"/>
      <c r="G17" s="50"/>
      <c r="H17" s="51"/>
      <c r="I17" s="48"/>
    </row>
    <row r="18" spans="1:9" x14ac:dyDescent="0.15">
      <c r="A18" s="77" t="s">
        <v>36</v>
      </c>
      <c r="B18" s="77" t="s">
        <v>312</v>
      </c>
      <c r="C18" s="77" t="s">
        <v>37</v>
      </c>
      <c r="D18" s="48"/>
      <c r="E18" s="48"/>
      <c r="F18" s="49"/>
      <c r="G18" s="50"/>
      <c r="H18" s="51"/>
      <c r="I18" s="48"/>
    </row>
    <row r="19" spans="1:9" x14ac:dyDescent="0.15">
      <c r="A19" s="1" t="s">
        <v>38</v>
      </c>
      <c r="B19" s="8" t="s">
        <v>39</v>
      </c>
      <c r="C19" s="1" t="s">
        <v>40</v>
      </c>
      <c r="D19" s="2">
        <v>8</v>
      </c>
      <c r="E19" s="2">
        <v>4</v>
      </c>
      <c r="F19" s="45">
        <f t="shared" ref="F19:F27" si="0">SUM(D19:E19)</f>
        <v>12</v>
      </c>
      <c r="G19" s="46">
        <f t="shared" ref="G19:G27" si="1">_xlfn.RANK.EQ(F19,$F$12:$F$97,0)</f>
        <v>60</v>
      </c>
      <c r="H19" s="47">
        <f t="shared" ref="H19:H27" si="2">E19/F19</f>
        <v>0.33333333333333331</v>
      </c>
      <c r="I19" s="2">
        <f t="shared" ref="I19:I27" si="3">_xlfn.RANK.EQ(H19,$H$12:$H$97,0)</f>
        <v>40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12</v>
      </c>
      <c r="E20" s="2">
        <v>10</v>
      </c>
      <c r="F20" s="45">
        <f t="shared" si="0"/>
        <v>22</v>
      </c>
      <c r="G20" s="46">
        <f t="shared" si="1"/>
        <v>49</v>
      </c>
      <c r="H20" s="47">
        <f t="shared" si="2"/>
        <v>0.45454545454545453</v>
      </c>
      <c r="I20" s="2">
        <f t="shared" si="3"/>
        <v>12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236</v>
      </c>
      <c r="E21" s="2">
        <v>65</v>
      </c>
      <c r="F21" s="45">
        <f t="shared" si="0"/>
        <v>301</v>
      </c>
      <c r="G21" s="46">
        <f t="shared" si="1"/>
        <v>6</v>
      </c>
      <c r="H21" s="47">
        <f t="shared" si="2"/>
        <v>0.2159468438538206</v>
      </c>
      <c r="I21" s="2">
        <f t="shared" si="3"/>
        <v>56</v>
      </c>
    </row>
    <row r="22" spans="1:9" x14ac:dyDescent="0.15">
      <c r="A22" s="1" t="s">
        <v>45</v>
      </c>
      <c r="B22" s="8" t="s">
        <v>313</v>
      </c>
      <c r="C22" s="1" t="s">
        <v>46</v>
      </c>
      <c r="D22" s="2">
        <v>24</v>
      </c>
      <c r="E22" s="2">
        <v>13</v>
      </c>
      <c r="F22" s="45">
        <f t="shared" si="0"/>
        <v>37</v>
      </c>
      <c r="G22" s="46">
        <f t="shared" si="1"/>
        <v>37</v>
      </c>
      <c r="H22" s="47">
        <f t="shared" si="2"/>
        <v>0.35135135135135137</v>
      </c>
      <c r="I22" s="2">
        <f t="shared" si="3"/>
        <v>36</v>
      </c>
    </row>
    <row r="23" spans="1:9" x14ac:dyDescent="0.15">
      <c r="A23" s="1" t="s">
        <v>47</v>
      </c>
      <c r="B23" s="8" t="s">
        <v>39</v>
      </c>
      <c r="C23" s="1" t="s">
        <v>48</v>
      </c>
      <c r="D23" s="2">
        <v>16</v>
      </c>
      <c r="E23" s="2">
        <v>8</v>
      </c>
      <c r="F23" s="45">
        <f t="shared" si="0"/>
        <v>24</v>
      </c>
      <c r="G23" s="46">
        <f t="shared" si="1"/>
        <v>44</v>
      </c>
      <c r="H23" s="47">
        <f t="shared" si="2"/>
        <v>0.33333333333333331</v>
      </c>
      <c r="I23" s="2">
        <f t="shared" si="3"/>
        <v>40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9</v>
      </c>
      <c r="E24" s="2">
        <v>12</v>
      </c>
      <c r="F24" s="45">
        <f t="shared" si="0"/>
        <v>21</v>
      </c>
      <c r="G24" s="46">
        <f t="shared" si="1"/>
        <v>51</v>
      </c>
      <c r="H24" s="47">
        <f t="shared" si="2"/>
        <v>0.5714285714285714</v>
      </c>
      <c r="I24" s="2">
        <f t="shared" si="3"/>
        <v>1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10</v>
      </c>
      <c r="E25" s="2">
        <v>2</v>
      </c>
      <c r="F25" s="45">
        <f t="shared" si="0"/>
        <v>12</v>
      </c>
      <c r="G25" s="46">
        <f t="shared" si="1"/>
        <v>60</v>
      </c>
      <c r="H25" s="47">
        <f t="shared" si="2"/>
        <v>0.16666666666666666</v>
      </c>
      <c r="I25" s="2">
        <f t="shared" si="3"/>
        <v>58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11</v>
      </c>
      <c r="E26" s="2">
        <v>7</v>
      </c>
      <c r="F26" s="45">
        <f t="shared" si="0"/>
        <v>18</v>
      </c>
      <c r="G26" s="46">
        <f t="shared" si="1"/>
        <v>54</v>
      </c>
      <c r="H26" s="47">
        <f t="shared" si="2"/>
        <v>0.3888888888888889</v>
      </c>
      <c r="I26" s="2">
        <f t="shared" si="3"/>
        <v>23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143</v>
      </c>
      <c r="E27" s="2">
        <v>58</v>
      </c>
      <c r="F27" s="45">
        <f t="shared" si="0"/>
        <v>201</v>
      </c>
      <c r="G27" s="46">
        <f t="shared" si="1"/>
        <v>10</v>
      </c>
      <c r="H27" s="47">
        <f t="shared" si="2"/>
        <v>0.28855721393034828</v>
      </c>
      <c r="I27" s="2">
        <f t="shared" si="3"/>
        <v>47</v>
      </c>
    </row>
    <row r="28" spans="1:9" x14ac:dyDescent="0.15">
      <c r="A28" s="77" t="s">
        <v>57</v>
      </c>
      <c r="B28" s="77" t="s">
        <v>311</v>
      </c>
      <c r="C28" s="77" t="s">
        <v>58</v>
      </c>
      <c r="D28" s="48"/>
      <c r="E28" s="48"/>
      <c r="F28" s="49"/>
      <c r="G28" s="50"/>
      <c r="H28" s="51"/>
      <c r="I28" s="48"/>
    </row>
    <row r="29" spans="1:9" x14ac:dyDescent="0.15">
      <c r="A29" s="1" t="s">
        <v>59</v>
      </c>
      <c r="B29" s="8" t="s">
        <v>315</v>
      </c>
      <c r="C29" s="1" t="s">
        <v>60</v>
      </c>
      <c r="D29" s="2">
        <v>10</v>
      </c>
      <c r="E29" s="2">
        <v>8</v>
      </c>
      <c r="F29" s="45">
        <f>SUM(D29:E29)</f>
        <v>18</v>
      </c>
      <c r="G29" s="46">
        <f>_xlfn.RANK.EQ(F29,$F$12:$F$97,0)</f>
        <v>54</v>
      </c>
      <c r="H29" s="47">
        <f>E29/F29</f>
        <v>0.44444444444444442</v>
      </c>
      <c r="I29" s="2">
        <f>_xlfn.RANK.EQ(H29,$H$12:$H$97,0)</f>
        <v>14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11</v>
      </c>
      <c r="E30" s="2">
        <v>12</v>
      </c>
      <c r="F30" s="45">
        <f>SUM(D30:E30)</f>
        <v>23</v>
      </c>
      <c r="G30" s="46">
        <f>_xlfn.RANK.EQ(F30,$F$12:$F$97,0)</f>
        <v>46</v>
      </c>
      <c r="H30" s="47">
        <f>E30/F30</f>
        <v>0.52173913043478259</v>
      </c>
      <c r="I30" s="2">
        <f>_xlfn.RANK.EQ(H30,$H$12:$H$97,0)</f>
        <v>6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25</v>
      </c>
      <c r="E31" s="2">
        <v>6</v>
      </c>
      <c r="F31" s="45">
        <f>SUM(D31:E31)</f>
        <v>31</v>
      </c>
      <c r="G31" s="46">
        <f>_xlfn.RANK.EQ(F31,$F$12:$F$97,0)</f>
        <v>40</v>
      </c>
      <c r="H31" s="47">
        <f>E31/F31</f>
        <v>0.19354838709677419</v>
      </c>
      <c r="I31" s="2">
        <f>_xlfn.RANK.EQ(H31,$H$12:$H$97,0)</f>
        <v>57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81</v>
      </c>
      <c r="E32" s="2">
        <v>46</v>
      </c>
      <c r="F32" s="45">
        <f>SUM(D32:E32)</f>
        <v>127</v>
      </c>
      <c r="G32" s="46">
        <f>_xlfn.RANK.EQ(F32,$F$12:$F$97,0)</f>
        <v>13</v>
      </c>
      <c r="H32" s="47">
        <f>E32/F32</f>
        <v>0.36220472440944884</v>
      </c>
      <c r="I32" s="2">
        <f>_xlfn.RANK.EQ(H32,$H$12:$H$97,0)</f>
        <v>32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609</v>
      </c>
      <c r="E33" s="2">
        <v>395</v>
      </c>
      <c r="F33" s="45">
        <f>SUM(D33:E33)</f>
        <v>1004</v>
      </c>
      <c r="G33" s="46">
        <f>_xlfn.RANK.EQ(F33,$F$12:$F$97,0)</f>
        <v>2</v>
      </c>
      <c r="H33" s="47">
        <f>E33/F33</f>
        <v>0.39342629482071712</v>
      </c>
      <c r="I33" s="2">
        <f>_xlfn.RANK.EQ(H33,$H$12:$H$97,0)</f>
        <v>22</v>
      </c>
    </row>
    <row r="34" spans="1:9" x14ac:dyDescent="0.15">
      <c r="A34" s="77" t="s">
        <v>69</v>
      </c>
      <c r="B34" s="77" t="s">
        <v>312</v>
      </c>
      <c r="C34" s="77" t="s">
        <v>70</v>
      </c>
      <c r="D34" s="48"/>
      <c r="E34" s="48"/>
      <c r="F34" s="49"/>
      <c r="G34" s="50"/>
      <c r="H34" s="51"/>
      <c r="I34" s="48"/>
    </row>
    <row r="35" spans="1:9" x14ac:dyDescent="0.15">
      <c r="A35" s="77" t="s">
        <v>71</v>
      </c>
      <c r="B35" s="77" t="s">
        <v>311</v>
      </c>
      <c r="C35" s="77" t="s">
        <v>72</v>
      </c>
      <c r="D35" s="48"/>
      <c r="E35" s="48"/>
      <c r="F35" s="49"/>
      <c r="G35" s="50"/>
      <c r="H35" s="51"/>
      <c r="I35" s="48"/>
    </row>
    <row r="36" spans="1:9" x14ac:dyDescent="0.15">
      <c r="A36" s="77" t="s">
        <v>73</v>
      </c>
      <c r="B36" s="77" t="s">
        <v>311</v>
      </c>
      <c r="C36" s="77" t="s">
        <v>74</v>
      </c>
      <c r="D36" s="48"/>
      <c r="E36" s="48"/>
      <c r="F36" s="49"/>
      <c r="G36" s="50"/>
      <c r="H36" s="51"/>
      <c r="I36" s="48"/>
    </row>
    <row r="37" spans="1:9" x14ac:dyDescent="0.15">
      <c r="A37" s="1" t="s">
        <v>75</v>
      </c>
      <c r="B37" s="8" t="s">
        <v>310</v>
      </c>
      <c r="C37" s="1" t="s">
        <v>76</v>
      </c>
      <c r="D37" s="2">
        <v>52</v>
      </c>
      <c r="E37" s="2">
        <v>16</v>
      </c>
      <c r="F37" s="45">
        <f>SUM(D37:E37)</f>
        <v>68</v>
      </c>
      <c r="G37" s="46">
        <f>_xlfn.RANK.EQ(F37,$F$12:$F$97,0)</f>
        <v>21</v>
      </c>
      <c r="H37" s="47">
        <f>E37/F37</f>
        <v>0.23529411764705882</v>
      </c>
      <c r="I37" s="2">
        <f>_xlfn.RANK.EQ(H37,$H$12:$H$97,0)</f>
        <v>54</v>
      </c>
    </row>
    <row r="38" spans="1:9" x14ac:dyDescent="0.15">
      <c r="A38" s="77" t="s">
        <v>77</v>
      </c>
      <c r="B38" s="77" t="s">
        <v>315</v>
      </c>
      <c r="C38" s="77" t="s">
        <v>78</v>
      </c>
      <c r="D38" s="48"/>
      <c r="E38" s="48"/>
      <c r="F38" s="49"/>
      <c r="G38" s="50"/>
      <c r="H38" s="51"/>
      <c r="I38" s="48"/>
    </row>
    <row r="39" spans="1:9" x14ac:dyDescent="0.15">
      <c r="A39" s="1" t="s">
        <v>79</v>
      </c>
      <c r="B39" s="8" t="s">
        <v>313</v>
      </c>
      <c r="C39" s="1" t="s">
        <v>80</v>
      </c>
      <c r="D39" s="2">
        <v>182</v>
      </c>
      <c r="E39" s="2">
        <v>113</v>
      </c>
      <c r="F39" s="45">
        <f>SUM(D39:E39)</f>
        <v>295</v>
      </c>
      <c r="G39" s="46">
        <f>_xlfn.RANK.EQ(F39,$F$12:$F$97,0)</f>
        <v>7</v>
      </c>
      <c r="H39" s="47">
        <f>E39/F39</f>
        <v>0.38305084745762713</v>
      </c>
      <c r="I39" s="2">
        <f>_xlfn.RANK.EQ(H39,$H$12:$H$97,0)</f>
        <v>26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47</v>
      </c>
      <c r="E40" s="2">
        <v>7</v>
      </c>
      <c r="F40" s="45">
        <f>SUM(D40:E40)</f>
        <v>54</v>
      </c>
      <c r="G40" s="46">
        <f>_xlfn.RANK.EQ(F40,$F$12:$F$97,0)</f>
        <v>25</v>
      </c>
      <c r="H40" s="47">
        <f>E40/F40</f>
        <v>0.12962962962962962</v>
      </c>
      <c r="I40" s="2">
        <f>_xlfn.RANK.EQ(H40,$H$12:$H$97,0)</f>
        <v>60</v>
      </c>
    </row>
    <row r="41" spans="1:9" x14ac:dyDescent="0.15">
      <c r="A41" s="77" t="s">
        <v>83</v>
      </c>
      <c r="B41" s="77" t="s">
        <v>310</v>
      </c>
      <c r="C41" s="77" t="s">
        <v>84</v>
      </c>
      <c r="D41" s="48"/>
      <c r="E41" s="48"/>
      <c r="F41" s="49"/>
      <c r="G41" s="50"/>
      <c r="H41" s="51"/>
      <c r="I41" s="48"/>
    </row>
    <row r="42" spans="1:9" x14ac:dyDescent="0.15">
      <c r="A42" s="1" t="s">
        <v>85</v>
      </c>
      <c r="B42" s="8" t="s">
        <v>311</v>
      </c>
      <c r="C42" s="1" t="s">
        <v>86</v>
      </c>
      <c r="D42" s="2">
        <v>210</v>
      </c>
      <c r="E42" s="2">
        <v>121</v>
      </c>
      <c r="F42" s="45">
        <f>SUM(D42:E42)</f>
        <v>331</v>
      </c>
      <c r="G42" s="46">
        <f>_xlfn.RANK.EQ(F42,$F$12:$F$97,0)</f>
        <v>5</v>
      </c>
      <c r="H42" s="47">
        <f>E42/F42</f>
        <v>0.36555891238670696</v>
      </c>
      <c r="I42" s="2">
        <f>_xlfn.RANK.EQ(H42,$H$12:$H$97,0)</f>
        <v>31</v>
      </c>
    </row>
    <row r="43" spans="1:9" x14ac:dyDescent="0.15">
      <c r="A43" s="77" t="s">
        <v>87</v>
      </c>
      <c r="B43" s="77" t="s">
        <v>314</v>
      </c>
      <c r="C43" s="77" t="s">
        <v>88</v>
      </c>
      <c r="D43" s="48"/>
      <c r="E43" s="48"/>
      <c r="F43" s="49"/>
      <c r="G43" s="50"/>
      <c r="H43" s="51"/>
      <c r="I43" s="48"/>
    </row>
    <row r="44" spans="1:9" x14ac:dyDescent="0.15">
      <c r="A44" s="77" t="s">
        <v>89</v>
      </c>
      <c r="B44" s="91" t="s">
        <v>310</v>
      </c>
      <c r="C44" s="77" t="s">
        <v>90</v>
      </c>
      <c r="D44" s="48"/>
      <c r="E44" s="48"/>
      <c r="F44" s="49"/>
      <c r="G44" s="50"/>
      <c r="H44" s="51"/>
      <c r="I44" s="48"/>
    </row>
    <row r="45" spans="1:9" x14ac:dyDescent="0.15">
      <c r="A45" s="1" t="s">
        <v>91</v>
      </c>
      <c r="B45" s="8" t="s">
        <v>315</v>
      </c>
      <c r="C45" s="1" t="s">
        <v>92</v>
      </c>
      <c r="D45" s="2">
        <v>22</v>
      </c>
      <c r="E45" s="2">
        <v>9</v>
      </c>
      <c r="F45" s="45">
        <f>SUM(D45:E45)</f>
        <v>31</v>
      </c>
      <c r="G45" s="46">
        <f>_xlfn.RANK.EQ(F45,$F$12:$F$97,0)</f>
        <v>40</v>
      </c>
      <c r="H45" s="47">
        <f>E45/F45</f>
        <v>0.29032258064516131</v>
      </c>
      <c r="I45" s="2">
        <f>_xlfn.RANK.EQ(H45,$H$12:$H$97,0)</f>
        <v>46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48"/>
      <c r="E46" s="48"/>
      <c r="F46" s="49"/>
      <c r="G46" s="50"/>
      <c r="H46" s="51"/>
      <c r="I46" s="48"/>
    </row>
    <row r="47" spans="1:9" x14ac:dyDescent="0.15">
      <c r="A47" s="1" t="s">
        <v>95</v>
      </c>
      <c r="B47" s="8" t="s">
        <v>309</v>
      </c>
      <c r="C47" s="1" t="s">
        <v>96</v>
      </c>
      <c r="D47" s="2">
        <v>27</v>
      </c>
      <c r="E47" s="2">
        <v>16</v>
      </c>
      <c r="F47" s="45">
        <f>SUM(D47:E47)</f>
        <v>43</v>
      </c>
      <c r="G47" s="46">
        <f>_xlfn.RANK.EQ(F47,$F$12:$F$97,0)</f>
        <v>30</v>
      </c>
      <c r="H47" s="47">
        <f>E47/F47</f>
        <v>0.37209302325581395</v>
      </c>
      <c r="I47" s="2">
        <f>_xlfn.RANK.EQ(H47,$H$12:$H$97,0)</f>
        <v>30</v>
      </c>
    </row>
    <row r="48" spans="1:9" x14ac:dyDescent="0.15">
      <c r="A48" s="1" t="s">
        <v>97</v>
      </c>
      <c r="B48" s="8" t="s">
        <v>310</v>
      </c>
      <c r="C48" s="1" t="s">
        <v>98</v>
      </c>
      <c r="D48" s="2">
        <v>15</v>
      </c>
      <c r="E48" s="2">
        <v>0</v>
      </c>
      <c r="F48" s="45">
        <f>SUM(D48:E48)</f>
        <v>15</v>
      </c>
      <c r="G48" s="46">
        <f>_xlfn.RANK.EQ(F48,$F$12:$F$97,0)</f>
        <v>57</v>
      </c>
      <c r="H48" s="47">
        <f>E48/F48</f>
        <v>0</v>
      </c>
      <c r="I48" s="2">
        <f>_xlfn.RANK.EQ(H48,$H$12:$H$97,0)</f>
        <v>61</v>
      </c>
    </row>
    <row r="49" spans="1:9" x14ac:dyDescent="0.15">
      <c r="A49" s="1" t="s">
        <v>99</v>
      </c>
      <c r="B49" s="8" t="s">
        <v>313</v>
      </c>
      <c r="C49" s="1" t="s">
        <v>100</v>
      </c>
      <c r="D49" s="2">
        <v>79</v>
      </c>
      <c r="E49" s="2">
        <v>41</v>
      </c>
      <c r="F49" s="45">
        <f>SUM(D49:E49)</f>
        <v>120</v>
      </c>
      <c r="G49" s="46">
        <f>_xlfn.RANK.EQ(F49,$F$12:$F$97,0)</f>
        <v>14</v>
      </c>
      <c r="H49" s="47">
        <f>E49/F49</f>
        <v>0.34166666666666667</v>
      </c>
      <c r="I49" s="2">
        <f>_xlfn.RANK.EQ(H49,$H$12:$H$97,0)</f>
        <v>39</v>
      </c>
    </row>
    <row r="50" spans="1:9" x14ac:dyDescent="0.15">
      <c r="A50" s="1" t="s">
        <v>101</v>
      </c>
      <c r="B50" s="8" t="s">
        <v>39</v>
      </c>
      <c r="C50" s="1" t="s">
        <v>102</v>
      </c>
      <c r="D50" s="2">
        <v>8</v>
      </c>
      <c r="E50" s="2">
        <v>6</v>
      </c>
      <c r="F50" s="45">
        <f>SUM(D50:E50)</f>
        <v>14</v>
      </c>
      <c r="G50" s="46">
        <f>_xlfn.RANK.EQ(F50,$F$12:$F$97,0)</f>
        <v>59</v>
      </c>
      <c r="H50" s="47">
        <f>E50/F50</f>
        <v>0.42857142857142855</v>
      </c>
      <c r="I50" s="2">
        <f>_xlfn.RANK.EQ(H50,$H$12:$H$97,0)</f>
        <v>15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35</v>
      </c>
      <c r="E51" s="2">
        <v>19</v>
      </c>
      <c r="F51" s="45">
        <f>SUM(D51:E51)</f>
        <v>54</v>
      </c>
      <c r="G51" s="46">
        <f>_xlfn.RANK.EQ(F51,$F$12:$F$97,0)</f>
        <v>25</v>
      </c>
      <c r="H51" s="47">
        <f>E51/F51</f>
        <v>0.35185185185185186</v>
      </c>
      <c r="I51" s="2">
        <f>_xlfn.RANK.EQ(H51,$H$12:$H$97,0)</f>
        <v>34</v>
      </c>
    </row>
    <row r="52" spans="1:9" x14ac:dyDescent="0.15">
      <c r="A52" s="77" t="s">
        <v>105</v>
      </c>
      <c r="B52" s="77" t="s">
        <v>314</v>
      </c>
      <c r="C52" s="77" t="s">
        <v>106</v>
      </c>
      <c r="D52" s="48"/>
      <c r="E52" s="48"/>
      <c r="F52" s="49"/>
      <c r="G52" s="50"/>
      <c r="H52" s="51"/>
      <c r="I52" s="48"/>
    </row>
    <row r="53" spans="1:9" x14ac:dyDescent="0.15">
      <c r="A53" s="1" t="s">
        <v>107</v>
      </c>
      <c r="B53" s="8" t="s">
        <v>39</v>
      </c>
      <c r="C53" s="1" t="s">
        <v>108</v>
      </c>
      <c r="D53" s="2">
        <v>56</v>
      </c>
      <c r="E53" s="2">
        <v>21</v>
      </c>
      <c r="F53" s="45">
        <f>SUM(D53:E53)</f>
        <v>77</v>
      </c>
      <c r="G53" s="46">
        <f>_xlfn.RANK.EQ(F53,$F$12:$F$97,0)</f>
        <v>20</v>
      </c>
      <c r="H53" s="47">
        <f>E53/F53</f>
        <v>0.27272727272727271</v>
      </c>
      <c r="I53" s="2">
        <f>_xlfn.RANK.EQ(H53,$H$12:$H$97,0)</f>
        <v>52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35</v>
      </c>
      <c r="E54" s="2">
        <v>15</v>
      </c>
      <c r="F54" s="45">
        <f>SUM(D54:E54)</f>
        <v>50</v>
      </c>
      <c r="G54" s="46">
        <f>_xlfn.RANK.EQ(F54,$F$12:$F$97,0)</f>
        <v>28</v>
      </c>
      <c r="H54" s="47">
        <f>E54/F54</f>
        <v>0.3</v>
      </c>
      <c r="I54" s="2">
        <f>_xlfn.RANK.EQ(H54,$H$12:$H$97,0)</f>
        <v>43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23</v>
      </c>
      <c r="E55" s="2">
        <v>12</v>
      </c>
      <c r="F55" s="45">
        <f>SUM(D55:E55)</f>
        <v>35</v>
      </c>
      <c r="G55" s="46">
        <f>_xlfn.RANK.EQ(F55,$F$12:$F$97,0)</f>
        <v>38</v>
      </c>
      <c r="H55" s="47">
        <f>E55/F55</f>
        <v>0.34285714285714286</v>
      </c>
      <c r="I55" s="2">
        <f>_xlfn.RANK.EQ(H55,$H$12:$H$97,0)</f>
        <v>38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16</v>
      </c>
      <c r="E56" s="2">
        <v>15</v>
      </c>
      <c r="F56" s="45">
        <f>SUM(D56:E56)</f>
        <v>31</v>
      </c>
      <c r="G56" s="46">
        <f>_xlfn.RANK.EQ(F56,$F$12:$F$97,0)</f>
        <v>40</v>
      </c>
      <c r="H56" s="47">
        <f>E56/F56</f>
        <v>0.4838709677419355</v>
      </c>
      <c r="I56" s="2">
        <f>_xlfn.RANK.EQ(H56,$H$12:$H$97,0)</f>
        <v>8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33</v>
      </c>
      <c r="E57" s="2">
        <v>10</v>
      </c>
      <c r="F57" s="45">
        <f>SUM(D57:E57)</f>
        <v>43</v>
      </c>
      <c r="G57" s="46">
        <f>_xlfn.RANK.EQ(F57,$F$12:$F$97,0)</f>
        <v>30</v>
      </c>
      <c r="H57" s="47">
        <f>E57/F57</f>
        <v>0.23255813953488372</v>
      </c>
      <c r="I57" s="2">
        <f>_xlfn.RANK.EQ(H57,$H$12:$H$97,0)</f>
        <v>55</v>
      </c>
    </row>
    <row r="58" spans="1:9" x14ac:dyDescent="0.15">
      <c r="A58" s="77" t="s">
        <v>117</v>
      </c>
      <c r="B58" s="77" t="s">
        <v>312</v>
      </c>
      <c r="C58" s="77" t="s">
        <v>118</v>
      </c>
      <c r="D58" s="48"/>
      <c r="E58" s="48"/>
      <c r="F58" s="49"/>
      <c r="G58" s="50"/>
      <c r="H58" s="51"/>
      <c r="I58" s="48"/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54</v>
      </c>
      <c r="E59" s="2">
        <v>30</v>
      </c>
      <c r="F59" s="45">
        <f>SUM(D59:E59)</f>
        <v>84</v>
      </c>
      <c r="G59" s="46">
        <f>_xlfn.RANK.EQ(F59,$F$12:$F$97,0)</f>
        <v>19</v>
      </c>
      <c r="H59" s="47">
        <f>E59/F59</f>
        <v>0.35714285714285715</v>
      </c>
      <c r="I59" s="2">
        <f>_xlfn.RANK.EQ(H59,$H$12:$H$97,0)</f>
        <v>33</v>
      </c>
    </row>
    <row r="60" spans="1:9" x14ac:dyDescent="0.15">
      <c r="A60" s="77" t="s">
        <v>121</v>
      </c>
      <c r="B60" s="77" t="s">
        <v>310</v>
      </c>
      <c r="C60" s="77" t="s">
        <v>122</v>
      </c>
      <c r="D60" s="48"/>
      <c r="E60" s="48"/>
      <c r="F60" s="49"/>
      <c r="G60" s="50"/>
      <c r="H60" s="51"/>
      <c r="I60" s="48"/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68</v>
      </c>
      <c r="E61" s="2">
        <v>41</v>
      </c>
      <c r="F61" s="45">
        <f>SUM(D61:E61)</f>
        <v>109</v>
      </c>
      <c r="G61" s="46">
        <f>_xlfn.RANK.EQ(F61,$F$12:$F$97,0)</f>
        <v>17</v>
      </c>
      <c r="H61" s="47">
        <f>E61/F61</f>
        <v>0.37614678899082571</v>
      </c>
      <c r="I61" s="2">
        <f>_xlfn.RANK.EQ(H61,$H$12:$H$97,0)</f>
        <v>28</v>
      </c>
    </row>
    <row r="62" spans="1:9" x14ac:dyDescent="0.15">
      <c r="A62" s="77" t="s">
        <v>125</v>
      </c>
      <c r="B62" s="77" t="s">
        <v>310</v>
      </c>
      <c r="C62" s="77" t="s">
        <v>126</v>
      </c>
      <c r="D62" s="48"/>
      <c r="E62" s="48"/>
      <c r="F62" s="49"/>
      <c r="G62" s="50"/>
      <c r="H62" s="51"/>
      <c r="I62" s="48"/>
    </row>
    <row r="63" spans="1:9" x14ac:dyDescent="0.15">
      <c r="A63" s="1" t="s">
        <v>127</v>
      </c>
      <c r="B63" s="8" t="s">
        <v>39</v>
      </c>
      <c r="C63" s="1" t="s">
        <v>128</v>
      </c>
      <c r="D63" s="2">
        <v>15</v>
      </c>
      <c r="E63" s="2">
        <v>3</v>
      </c>
      <c r="F63" s="45">
        <f>SUM(D63:E63)</f>
        <v>18</v>
      </c>
      <c r="G63" s="46">
        <f>_xlfn.RANK.EQ(F63,$F$12:$F$97,0)</f>
        <v>54</v>
      </c>
      <c r="H63" s="47">
        <f>E63/F63</f>
        <v>0.16666666666666666</v>
      </c>
      <c r="I63" s="2">
        <f>_xlfn.RANK.EQ(H63,$H$12:$H$97,0)</f>
        <v>58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11</v>
      </c>
      <c r="E64" s="2">
        <v>9</v>
      </c>
      <c r="F64" s="45">
        <f>SUM(D64:E64)</f>
        <v>20</v>
      </c>
      <c r="G64" s="46">
        <f>_xlfn.RANK.EQ(F64,$F$12:$F$97,0)</f>
        <v>52</v>
      </c>
      <c r="H64" s="47">
        <f>E64/F64</f>
        <v>0.45</v>
      </c>
      <c r="I64" s="2">
        <f>_xlfn.RANK.EQ(H64,$H$12:$H$97,0)</f>
        <v>13</v>
      </c>
    </row>
    <row r="65" spans="1:9" x14ac:dyDescent="0.15">
      <c r="A65" s="77" t="s">
        <v>131</v>
      </c>
      <c r="B65" s="77" t="s">
        <v>312</v>
      </c>
      <c r="C65" s="77" t="s">
        <v>132</v>
      </c>
      <c r="D65" s="48"/>
      <c r="E65" s="48"/>
      <c r="F65" s="49"/>
      <c r="G65" s="50"/>
      <c r="H65" s="51"/>
      <c r="I65" s="48"/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694</v>
      </c>
      <c r="E66" s="2">
        <v>425</v>
      </c>
      <c r="F66" s="45">
        <f>SUM(D66:E66)</f>
        <v>1119</v>
      </c>
      <c r="G66" s="46">
        <f>_xlfn.RANK.EQ(F66,$F$12:$F$97,0)</f>
        <v>1</v>
      </c>
      <c r="H66" s="47">
        <f>E66/F66</f>
        <v>0.37980339588918677</v>
      </c>
      <c r="I66" s="2">
        <f>_xlfn.RANK.EQ(H66,$H$12:$H$97,0)</f>
        <v>27</v>
      </c>
    </row>
    <row r="67" spans="1:9" x14ac:dyDescent="0.15">
      <c r="A67" s="1" t="s">
        <v>135</v>
      </c>
      <c r="B67" s="8" t="s">
        <v>313</v>
      </c>
      <c r="C67" s="1" t="s">
        <v>136</v>
      </c>
      <c r="D67" s="2">
        <v>42</v>
      </c>
      <c r="E67" s="2">
        <v>17</v>
      </c>
      <c r="F67" s="45">
        <f>SUM(D67:E67)</f>
        <v>59</v>
      </c>
      <c r="G67" s="46">
        <f>_xlfn.RANK.EQ(F67,$F$12:$F$97,0)</f>
        <v>22</v>
      </c>
      <c r="H67" s="47">
        <f>E67/F67</f>
        <v>0.28813559322033899</v>
      </c>
      <c r="I67" s="2">
        <f>_xlfn.RANK.EQ(H67,$H$12:$H$97,0)</f>
        <v>48</v>
      </c>
    </row>
    <row r="68" spans="1:9" x14ac:dyDescent="0.15">
      <c r="A68" s="77" t="s">
        <v>137</v>
      </c>
      <c r="B68" s="77" t="s">
        <v>310</v>
      </c>
      <c r="C68" s="77" t="s">
        <v>138</v>
      </c>
      <c r="D68" s="48"/>
      <c r="E68" s="48"/>
      <c r="F68" s="49"/>
      <c r="G68" s="50"/>
      <c r="H68" s="51"/>
      <c r="I68" s="48"/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248</v>
      </c>
      <c r="E69" s="2">
        <v>99</v>
      </c>
      <c r="F69" s="45">
        <f>SUM(D69:E69)</f>
        <v>347</v>
      </c>
      <c r="G69" s="46">
        <f>_xlfn.RANK.EQ(F69,$F$12:$F$97,0)</f>
        <v>4</v>
      </c>
      <c r="H69" s="47">
        <f>E69/F69</f>
        <v>0.28530259365994237</v>
      </c>
      <c r="I69" s="2">
        <f>_xlfn.RANK.EQ(H69,$H$12:$H$97,0)</f>
        <v>49</v>
      </c>
    </row>
    <row r="70" spans="1:9" x14ac:dyDescent="0.15">
      <c r="A70" s="1" t="s">
        <v>141</v>
      </c>
      <c r="B70" s="8" t="s">
        <v>313</v>
      </c>
      <c r="C70" s="1" t="s">
        <v>142</v>
      </c>
      <c r="D70" s="2">
        <v>94</v>
      </c>
      <c r="E70" s="2">
        <v>41</v>
      </c>
      <c r="F70" s="45">
        <f>SUM(D70:E70)</f>
        <v>135</v>
      </c>
      <c r="G70" s="46">
        <f>_xlfn.RANK.EQ(F70,$F$12:$F$97,0)</f>
        <v>12</v>
      </c>
      <c r="H70" s="47">
        <f>E70/F70</f>
        <v>0.3037037037037037</v>
      </c>
      <c r="I70" s="2">
        <f>_xlfn.RANK.EQ(H70,$H$12:$H$97,0)</f>
        <v>42</v>
      </c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364</v>
      </c>
      <c r="E71" s="2">
        <v>145</v>
      </c>
      <c r="F71" s="45">
        <f>SUM(D71:E71)</f>
        <v>509</v>
      </c>
      <c r="G71" s="46">
        <f>_xlfn.RANK.EQ(F71,$F$12:$F$97,0)</f>
        <v>3</v>
      </c>
      <c r="H71" s="47">
        <f>E71/F71</f>
        <v>0.28487229862475444</v>
      </c>
      <c r="I71" s="2">
        <f>_xlfn.RANK.EQ(H71,$H$12:$H$97,0)</f>
        <v>50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70</v>
      </c>
      <c r="E72" s="2">
        <v>38</v>
      </c>
      <c r="F72" s="45">
        <f>SUM(D72:E72)</f>
        <v>108</v>
      </c>
      <c r="G72" s="46">
        <f>_xlfn.RANK.EQ(F72,$F$12:$F$97,0)</f>
        <v>18</v>
      </c>
      <c r="H72" s="47">
        <f>E72/F72</f>
        <v>0.35185185185185186</v>
      </c>
      <c r="I72" s="2">
        <f>_xlfn.RANK.EQ(H72,$H$12:$H$97,0)</f>
        <v>34</v>
      </c>
    </row>
    <row r="73" spans="1:9" x14ac:dyDescent="0.15">
      <c r="A73" s="1" t="s">
        <v>147</v>
      </c>
      <c r="B73" s="8" t="s">
        <v>313</v>
      </c>
      <c r="C73" s="1" t="s">
        <v>148</v>
      </c>
      <c r="D73" s="2">
        <v>13</v>
      </c>
      <c r="E73" s="2">
        <v>9</v>
      </c>
      <c r="F73" s="45">
        <f>SUM(D73:E73)</f>
        <v>22</v>
      </c>
      <c r="G73" s="46">
        <f>_xlfn.RANK.EQ(F73,$F$12:$F$97,0)</f>
        <v>49</v>
      </c>
      <c r="H73" s="47">
        <f>E73/F73</f>
        <v>0.40909090909090912</v>
      </c>
      <c r="I73" s="2">
        <f>_xlfn.RANK.EQ(H73,$H$12:$H$97,0)</f>
        <v>17</v>
      </c>
    </row>
    <row r="74" spans="1:9" x14ac:dyDescent="0.15">
      <c r="A74" s="77" t="s">
        <v>149</v>
      </c>
      <c r="B74" s="77" t="s">
        <v>315</v>
      </c>
      <c r="C74" s="77" t="s">
        <v>150</v>
      </c>
      <c r="D74" s="48"/>
      <c r="E74" s="48"/>
      <c r="F74" s="49"/>
      <c r="G74" s="50"/>
      <c r="H74" s="51"/>
      <c r="I74" s="48"/>
    </row>
    <row r="75" spans="1:9" x14ac:dyDescent="0.15">
      <c r="A75" s="77" t="s">
        <v>151</v>
      </c>
      <c r="B75" s="77" t="s">
        <v>314</v>
      </c>
      <c r="C75" s="77" t="s">
        <v>152</v>
      </c>
      <c r="D75" s="48"/>
      <c r="E75" s="48"/>
      <c r="F75" s="49"/>
      <c r="G75" s="50"/>
      <c r="H75" s="51"/>
      <c r="I75" s="48"/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11</v>
      </c>
      <c r="E76" s="2">
        <v>12</v>
      </c>
      <c r="F76" s="45">
        <f>SUM(D76:E76)</f>
        <v>23</v>
      </c>
      <c r="G76" s="46">
        <f>_xlfn.RANK.EQ(F76,$F$12:$F$97,0)</f>
        <v>46</v>
      </c>
      <c r="H76" s="47">
        <f>E76/F76</f>
        <v>0.52173913043478259</v>
      </c>
      <c r="I76" s="2">
        <f>_xlfn.RANK.EQ(H76,$H$12:$H$97,0)</f>
        <v>6</v>
      </c>
    </row>
    <row r="77" spans="1:9" x14ac:dyDescent="0.15">
      <c r="A77" s="77" t="s">
        <v>155</v>
      </c>
      <c r="B77" s="77" t="s">
        <v>39</v>
      </c>
      <c r="C77" s="77" t="s">
        <v>156</v>
      </c>
      <c r="D77" s="48"/>
      <c r="E77" s="48"/>
      <c r="F77" s="49"/>
      <c r="G77" s="50"/>
      <c r="H77" s="51"/>
      <c r="I77" s="48"/>
    </row>
    <row r="78" spans="1:9" x14ac:dyDescent="0.15">
      <c r="A78" s="1" t="s">
        <v>157</v>
      </c>
      <c r="B78" s="8" t="s">
        <v>39</v>
      </c>
      <c r="C78" s="1" t="s">
        <v>158</v>
      </c>
      <c r="D78" s="2">
        <v>17</v>
      </c>
      <c r="E78" s="2">
        <v>7</v>
      </c>
      <c r="F78" s="45">
        <f>SUM(D78:E78)</f>
        <v>24</v>
      </c>
      <c r="G78" s="46">
        <f>_xlfn.RANK.EQ(F78,$F$12:$F$97,0)</f>
        <v>44</v>
      </c>
      <c r="H78" s="47">
        <f>E78/F78</f>
        <v>0.29166666666666669</v>
      </c>
      <c r="I78" s="2">
        <f>_xlfn.RANK.EQ(H78,$H$12:$H$97,0)</f>
        <v>45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71</v>
      </c>
      <c r="E79" s="2">
        <v>47</v>
      </c>
      <c r="F79" s="45">
        <f>SUM(D79:E79)</f>
        <v>118</v>
      </c>
      <c r="G79" s="46">
        <f>_xlfn.RANK.EQ(F79,$F$12:$F$97,0)</f>
        <v>15</v>
      </c>
      <c r="H79" s="47">
        <f>E79/F79</f>
        <v>0.39830508474576271</v>
      </c>
      <c r="I79" s="2">
        <f>_xlfn.RANK.EQ(H79,$H$12:$H$97,0)</f>
        <v>20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58</v>
      </c>
      <c r="E80" s="2">
        <v>53</v>
      </c>
      <c r="F80" s="45">
        <f>SUM(D80:E80)</f>
        <v>111</v>
      </c>
      <c r="G80" s="46">
        <f>_xlfn.RANK.EQ(F80,$F$12:$F$97,0)</f>
        <v>16</v>
      </c>
      <c r="H80" s="47">
        <f>E80/F80</f>
        <v>0.47747747747747749</v>
      </c>
      <c r="I80" s="2">
        <f>_xlfn.RANK.EQ(H80,$H$12:$H$97,0)</f>
        <v>10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29</v>
      </c>
      <c r="E81" s="2">
        <v>12</v>
      </c>
      <c r="F81" s="45">
        <f>SUM(D81:E81)</f>
        <v>41</v>
      </c>
      <c r="G81" s="46">
        <f>_xlfn.RANK.EQ(F81,$F$12:$F$97,0)</f>
        <v>34</v>
      </c>
      <c r="H81" s="47">
        <f>E81/F81</f>
        <v>0.29268292682926828</v>
      </c>
      <c r="I81" s="2">
        <f>_xlfn.RANK.EQ(H81,$H$12:$H$97,0)</f>
        <v>44</v>
      </c>
    </row>
    <row r="82" spans="1:9" x14ac:dyDescent="0.15">
      <c r="A82" s="77" t="s">
        <v>165</v>
      </c>
      <c r="B82" s="77" t="s">
        <v>39</v>
      </c>
      <c r="C82" s="77" t="s">
        <v>166</v>
      </c>
      <c r="D82" s="48"/>
      <c r="E82" s="48"/>
      <c r="F82" s="49"/>
      <c r="G82" s="50"/>
      <c r="H82" s="51"/>
      <c r="I82" s="48"/>
    </row>
    <row r="83" spans="1:9" x14ac:dyDescent="0.15">
      <c r="A83" s="1" t="s">
        <v>167</v>
      </c>
      <c r="B83" s="8" t="s">
        <v>313</v>
      </c>
      <c r="C83" s="1" t="s">
        <v>168</v>
      </c>
      <c r="D83" s="2">
        <v>82</v>
      </c>
      <c r="E83" s="2">
        <v>55</v>
      </c>
      <c r="F83" s="45">
        <f>SUM(D83:E83)</f>
        <v>137</v>
      </c>
      <c r="G83" s="46">
        <f>_xlfn.RANK.EQ(F83,$F$12:$F$97,0)</f>
        <v>11</v>
      </c>
      <c r="H83" s="47">
        <f>E83/F83</f>
        <v>0.40145985401459855</v>
      </c>
      <c r="I83" s="2">
        <f>_xlfn.RANK.EQ(H83,$H$12:$H$97,0)</f>
        <v>19</v>
      </c>
    </row>
    <row r="84" spans="1:9" x14ac:dyDescent="0.15">
      <c r="A84" s="1" t="s">
        <v>169</v>
      </c>
      <c r="B84" s="8" t="s">
        <v>39</v>
      </c>
      <c r="C84" s="1" t="s">
        <v>170</v>
      </c>
      <c r="D84" s="2">
        <v>35</v>
      </c>
      <c r="E84" s="2">
        <v>24</v>
      </c>
      <c r="F84" s="45">
        <f>SUM(D84:E84)</f>
        <v>59</v>
      </c>
      <c r="G84" s="46">
        <f>_xlfn.RANK.EQ(F84,$F$12:$F$97,0)</f>
        <v>22</v>
      </c>
      <c r="H84" s="47">
        <f>E84/F84</f>
        <v>0.40677966101694918</v>
      </c>
      <c r="I84" s="2">
        <f>_xlfn.RANK.EQ(H84,$H$12:$H$97,0)</f>
        <v>18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32</v>
      </c>
      <c r="E85" s="2">
        <v>20</v>
      </c>
      <c r="F85" s="45">
        <f>SUM(D85:E85)</f>
        <v>52</v>
      </c>
      <c r="G85" s="46">
        <f>_xlfn.RANK.EQ(F85,$F$12:$F$97,0)</f>
        <v>27</v>
      </c>
      <c r="H85" s="47">
        <f>E85/F85</f>
        <v>0.38461538461538464</v>
      </c>
      <c r="I85" s="2">
        <f>_xlfn.RANK.EQ(H85,$H$12:$H$97,0)</f>
        <v>25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7</v>
      </c>
      <c r="E86" s="52">
        <v>8</v>
      </c>
      <c r="F86" s="53">
        <f>SUM(D86:E86)</f>
        <v>15</v>
      </c>
      <c r="G86" s="54">
        <f>_xlfn.RANK.EQ(F86,$F$12:$F$97,0)</f>
        <v>57</v>
      </c>
      <c r="H86" s="55">
        <f>E86/F86</f>
        <v>0.53333333333333333</v>
      </c>
      <c r="I86" s="52">
        <f>_xlfn.RANK.EQ(H86,$H$12:$H$97,0)</f>
        <v>4</v>
      </c>
    </row>
    <row r="87" spans="1:9" x14ac:dyDescent="0.15">
      <c r="A87" s="77" t="s">
        <v>175</v>
      </c>
      <c r="B87" s="77" t="s">
        <v>310</v>
      </c>
      <c r="C87" s="77" t="s">
        <v>176</v>
      </c>
      <c r="D87" s="48"/>
      <c r="E87" s="48"/>
      <c r="F87" s="49"/>
      <c r="G87" s="50"/>
      <c r="H87" s="51"/>
      <c r="I87" s="48"/>
    </row>
    <row r="88" spans="1:9" x14ac:dyDescent="0.15">
      <c r="A88" s="1" t="s">
        <v>177</v>
      </c>
      <c r="B88" s="8" t="s">
        <v>313</v>
      </c>
      <c r="C88" s="1" t="s">
        <v>178</v>
      </c>
      <c r="D88" s="2">
        <v>30</v>
      </c>
      <c r="E88" s="2">
        <v>16</v>
      </c>
      <c r="F88" s="45">
        <f t="shared" ref="F88:F95" si="4">SUM(D88:E88)</f>
        <v>46</v>
      </c>
      <c r="G88" s="46">
        <f t="shared" ref="G88:G95" si="5">_xlfn.RANK.EQ(F88,$F$12:$F$97,0)</f>
        <v>29</v>
      </c>
      <c r="H88" s="47">
        <f t="shared" ref="H88:H95" si="6">E88/F88</f>
        <v>0.34782608695652173</v>
      </c>
      <c r="I88" s="2">
        <f t="shared" ref="I88:I95" si="7">_xlfn.RANK.EQ(H88,$H$12:$H$97,0)</f>
        <v>37</v>
      </c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180</v>
      </c>
      <c r="E89" s="2">
        <v>114</v>
      </c>
      <c r="F89" s="45">
        <f t="shared" si="4"/>
        <v>294</v>
      </c>
      <c r="G89" s="46">
        <f t="shared" si="5"/>
        <v>8</v>
      </c>
      <c r="H89" s="47">
        <f t="shared" si="6"/>
        <v>0.38775510204081631</v>
      </c>
      <c r="I89" s="2">
        <f t="shared" si="7"/>
        <v>24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12</v>
      </c>
      <c r="E90" s="2">
        <v>11</v>
      </c>
      <c r="F90" s="45">
        <f t="shared" si="4"/>
        <v>23</v>
      </c>
      <c r="G90" s="46">
        <f t="shared" si="5"/>
        <v>46</v>
      </c>
      <c r="H90" s="47">
        <f t="shared" si="6"/>
        <v>0.47826086956521741</v>
      </c>
      <c r="I90" s="2">
        <f t="shared" si="7"/>
        <v>9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25</v>
      </c>
      <c r="E91" s="2">
        <v>18</v>
      </c>
      <c r="F91" s="45">
        <f t="shared" si="4"/>
        <v>43</v>
      </c>
      <c r="G91" s="46">
        <f t="shared" si="5"/>
        <v>30</v>
      </c>
      <c r="H91" s="47">
        <f t="shared" si="6"/>
        <v>0.41860465116279072</v>
      </c>
      <c r="I91" s="2">
        <f t="shared" si="7"/>
        <v>16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20</v>
      </c>
      <c r="E92" s="2">
        <v>12</v>
      </c>
      <c r="F92" s="45">
        <f t="shared" si="4"/>
        <v>32</v>
      </c>
      <c r="G92" s="46">
        <f t="shared" si="5"/>
        <v>39</v>
      </c>
      <c r="H92" s="47">
        <f t="shared" si="6"/>
        <v>0.375</v>
      </c>
      <c r="I92" s="2">
        <f t="shared" si="7"/>
        <v>29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10</v>
      </c>
      <c r="E93" s="2">
        <v>9</v>
      </c>
      <c r="F93" s="45">
        <f t="shared" si="4"/>
        <v>19</v>
      </c>
      <c r="G93" s="46">
        <f t="shared" si="5"/>
        <v>53</v>
      </c>
      <c r="H93" s="47">
        <f t="shared" si="6"/>
        <v>0.47368421052631576</v>
      </c>
      <c r="I93" s="2">
        <f t="shared" si="7"/>
        <v>11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13</v>
      </c>
      <c r="E94" s="2">
        <v>17</v>
      </c>
      <c r="F94" s="45">
        <f t="shared" si="4"/>
        <v>30</v>
      </c>
      <c r="G94" s="46">
        <f t="shared" si="5"/>
        <v>43</v>
      </c>
      <c r="H94" s="47">
        <f t="shared" si="6"/>
        <v>0.56666666666666665</v>
      </c>
      <c r="I94" s="2">
        <f t="shared" si="7"/>
        <v>2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20</v>
      </c>
      <c r="E95" s="2">
        <v>22</v>
      </c>
      <c r="F95" s="45">
        <f t="shared" si="4"/>
        <v>42</v>
      </c>
      <c r="G95" s="46">
        <f t="shared" si="5"/>
        <v>33</v>
      </c>
      <c r="H95" s="47">
        <f t="shared" si="6"/>
        <v>0.52380952380952384</v>
      </c>
      <c r="I95" s="2">
        <f t="shared" si="7"/>
        <v>5</v>
      </c>
    </row>
    <row r="96" spans="1:9" x14ac:dyDescent="0.15">
      <c r="A96" s="77" t="s">
        <v>193</v>
      </c>
      <c r="B96" s="77" t="s">
        <v>310</v>
      </c>
      <c r="C96" s="77" t="s">
        <v>194</v>
      </c>
      <c r="D96" s="48"/>
      <c r="E96" s="48"/>
      <c r="F96" s="49"/>
      <c r="G96" s="50"/>
      <c r="H96" s="51"/>
      <c r="I96" s="48"/>
    </row>
    <row r="97" spans="1:9" x14ac:dyDescent="0.15">
      <c r="A97" s="1" t="s">
        <v>195</v>
      </c>
      <c r="B97" s="8" t="s">
        <v>39</v>
      </c>
      <c r="C97" s="1" t="s">
        <v>196</v>
      </c>
      <c r="D97" s="2">
        <v>24</v>
      </c>
      <c r="E97" s="2">
        <v>31</v>
      </c>
      <c r="F97" s="45">
        <f>SUM(D97:E97)</f>
        <v>55</v>
      </c>
      <c r="G97" s="46">
        <f>_xlfn.RANK.EQ(F97,$F$12:$F$97,0)</f>
        <v>24</v>
      </c>
      <c r="H97" s="47">
        <f>E97/F97</f>
        <v>0.5636363636363636</v>
      </c>
      <c r="I97" s="2">
        <f>_xlfn.RANK.EQ(H97,$H$12:$H$97,0)</f>
        <v>3</v>
      </c>
    </row>
    <row r="98" spans="1:9" ht="14.25" thickBot="1" x14ac:dyDescent="0.2">
      <c r="B98" s="26"/>
    </row>
    <row r="99" spans="1:9" ht="14.25" thickBot="1" x14ac:dyDescent="0.2">
      <c r="C99" s="275" t="s">
        <v>517</v>
      </c>
      <c r="D99" s="276">
        <f>SUM(D12:D97)</f>
        <v>4600</v>
      </c>
      <c r="E99" s="276">
        <f t="shared" ref="E99:F99" si="8">SUM(E12:E97)</f>
        <v>2487</v>
      </c>
      <c r="F99" s="277">
        <f t="shared" si="8"/>
        <v>7087</v>
      </c>
    </row>
  </sheetData>
  <autoFilter ref="A11:I97" xr:uid="{00000000-0009-0000-0000-000025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5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277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448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19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7</v>
      </c>
      <c r="E6" s="57">
        <f>INDEX(E12:E97,MATCH(C6,C12:C97,0),0)</f>
        <v>6</v>
      </c>
      <c r="F6" s="57">
        <f>SUM(D6:E6)</f>
        <v>13</v>
      </c>
      <c r="G6" s="58">
        <f>_xlfn.RANK.EQ(F6,$F$12:$F$97,0)</f>
        <v>59</v>
      </c>
      <c r="H6" s="59">
        <f>E6/F6</f>
        <v>0.46153846153846156</v>
      </c>
      <c r="I6" s="60">
        <f>_xlfn.RANK.EQ(H6,$H$12:$H$97,0)</f>
        <v>8</v>
      </c>
    </row>
    <row r="7" spans="1:13" x14ac:dyDescent="0.15">
      <c r="C7" s="28" t="s">
        <v>20</v>
      </c>
      <c r="D7" s="94">
        <f>ROUND(SUMIF($B$12:$B$97,"G",D12:D97)/(COUNTIFS(B12:B97,"G",D12:D97,"&lt;&gt;")),1)</f>
        <v>21.3</v>
      </c>
      <c r="E7" s="95">
        <f>ROUND(SUMIF($B$12:$B$97,"G",E12:E97)/(COUNTIFS(B12:B97,"G",D12:D97,"&lt;&gt;")),1)</f>
        <v>14.4</v>
      </c>
      <c r="F7" s="95">
        <f>ROUND(SUM(D7:E7),1)</f>
        <v>35.700000000000003</v>
      </c>
      <c r="G7" s="30"/>
      <c r="H7" s="31">
        <f>E7/F7</f>
        <v>0.40336134453781508</v>
      </c>
      <c r="I7" s="32"/>
    </row>
    <row r="8" spans="1:13" ht="14.25" thickBot="1" x14ac:dyDescent="0.2">
      <c r="C8" s="33" t="s">
        <v>21</v>
      </c>
      <c r="D8" s="97">
        <f>ROUND(AVERAGE(D12:D97),1)</f>
        <v>85.5</v>
      </c>
      <c r="E8" s="98">
        <f>ROUND(AVERAGE(E12:E97),1)</f>
        <v>45.4</v>
      </c>
      <c r="F8" s="98">
        <f>ROUND(SUM(D8:E8),1)</f>
        <v>130.9</v>
      </c>
      <c r="G8" s="36"/>
      <c r="H8" s="37">
        <f>E8/F8</f>
        <v>0.34682964094728796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2021年度（基準日：５月１日）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6" t="s">
        <v>22</v>
      </c>
      <c r="B11" s="39" t="s">
        <v>23</v>
      </c>
      <c r="C11" s="16" t="s">
        <v>15</v>
      </c>
      <c r="D11" s="40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136</v>
      </c>
      <c r="E12" s="2">
        <v>56</v>
      </c>
      <c r="F12" s="45">
        <f>SUM(D12:E12)</f>
        <v>192</v>
      </c>
      <c r="G12" s="46">
        <f>_xlfn.RANK.EQ(F12,$F$12:$F$97,0)</f>
        <v>10</v>
      </c>
      <c r="H12" s="47">
        <f>E12/F12</f>
        <v>0.29166666666666669</v>
      </c>
      <c r="I12" s="2">
        <f>_xlfn.RANK.EQ(H12,$H$12:$H$97,0)</f>
        <v>48</v>
      </c>
    </row>
    <row r="13" spans="1:13" x14ac:dyDescent="0.15">
      <c r="A13" s="1" t="s">
        <v>26</v>
      </c>
      <c r="B13" s="8" t="s">
        <v>313</v>
      </c>
      <c r="C13" s="1" t="s">
        <v>27</v>
      </c>
      <c r="D13" s="2">
        <v>55</v>
      </c>
      <c r="E13" s="2">
        <v>26</v>
      </c>
      <c r="F13" s="45">
        <f>SUM(D13:E13)</f>
        <v>81</v>
      </c>
      <c r="G13" s="46">
        <f>_xlfn.RANK.EQ(F13,$F$12:$F$97,0)</f>
        <v>22</v>
      </c>
      <c r="H13" s="47">
        <f>E13/F13</f>
        <v>0.32098765432098764</v>
      </c>
      <c r="I13" s="2">
        <f>_xlfn.RANK.EQ(H13,$H$12:$H$97,0)</f>
        <v>40</v>
      </c>
    </row>
    <row r="14" spans="1:13" x14ac:dyDescent="0.15">
      <c r="A14" s="77" t="s">
        <v>28</v>
      </c>
      <c r="B14" s="77" t="s">
        <v>310</v>
      </c>
      <c r="C14" s="77" t="s">
        <v>29</v>
      </c>
      <c r="D14" s="48"/>
      <c r="E14" s="48"/>
      <c r="F14" s="49"/>
      <c r="G14" s="50"/>
      <c r="H14" s="51"/>
      <c r="I14" s="48"/>
    </row>
    <row r="15" spans="1:13" x14ac:dyDescent="0.15">
      <c r="A15" s="1" t="s">
        <v>30</v>
      </c>
      <c r="B15" s="8" t="s">
        <v>311</v>
      </c>
      <c r="C15" s="1" t="s">
        <v>31</v>
      </c>
      <c r="D15" s="2">
        <v>45</v>
      </c>
      <c r="E15" s="2">
        <v>21</v>
      </c>
      <c r="F15" s="45">
        <f>SUM(D15:E15)</f>
        <v>66</v>
      </c>
      <c r="G15" s="46">
        <f>_xlfn.RANK.EQ(F15,$F$12:$F$97,0)</f>
        <v>26</v>
      </c>
      <c r="H15" s="47">
        <f>E15/F15</f>
        <v>0.31818181818181818</v>
      </c>
      <c r="I15" s="2">
        <f>_xlfn.RANK.EQ(H15,$H$12:$H$97,0)</f>
        <v>41</v>
      </c>
    </row>
    <row r="16" spans="1:13" x14ac:dyDescent="0.15">
      <c r="A16" s="77" t="s">
        <v>32</v>
      </c>
      <c r="B16" s="77" t="s">
        <v>310</v>
      </c>
      <c r="C16" s="77" t="s">
        <v>33</v>
      </c>
      <c r="D16" s="48"/>
      <c r="E16" s="48"/>
      <c r="F16" s="49"/>
      <c r="G16" s="50"/>
      <c r="H16" s="51"/>
      <c r="I16" s="48"/>
    </row>
    <row r="17" spans="1:9" x14ac:dyDescent="0.15">
      <c r="A17" s="77" t="s">
        <v>34</v>
      </c>
      <c r="B17" s="77" t="s">
        <v>310</v>
      </c>
      <c r="C17" s="77" t="s">
        <v>35</v>
      </c>
      <c r="D17" s="48"/>
      <c r="E17" s="48"/>
      <c r="F17" s="49"/>
      <c r="G17" s="50"/>
      <c r="H17" s="51"/>
      <c r="I17" s="48"/>
    </row>
    <row r="18" spans="1:9" x14ac:dyDescent="0.15">
      <c r="A18" s="77" t="s">
        <v>36</v>
      </c>
      <c r="B18" s="77" t="s">
        <v>312</v>
      </c>
      <c r="C18" s="77" t="s">
        <v>37</v>
      </c>
      <c r="D18" s="48"/>
      <c r="E18" s="48"/>
      <c r="F18" s="49"/>
      <c r="G18" s="50"/>
      <c r="H18" s="51"/>
      <c r="I18" s="48"/>
    </row>
    <row r="19" spans="1:9" x14ac:dyDescent="0.15">
      <c r="A19" s="1" t="s">
        <v>38</v>
      </c>
      <c r="B19" s="8" t="s">
        <v>39</v>
      </c>
      <c r="C19" s="1" t="s">
        <v>40</v>
      </c>
      <c r="D19" s="2">
        <v>12</v>
      </c>
      <c r="E19" s="2">
        <v>8</v>
      </c>
      <c r="F19" s="45">
        <f t="shared" ref="F19:F27" si="0">SUM(D19:E19)</f>
        <v>20</v>
      </c>
      <c r="G19" s="46">
        <f t="shared" ref="G19:G27" si="1">_xlfn.RANK.EQ(F19,$F$12:$F$97,0)</f>
        <v>51</v>
      </c>
      <c r="H19" s="47">
        <f t="shared" ref="H19:H27" si="2">E19/F19</f>
        <v>0.4</v>
      </c>
      <c r="I19" s="2">
        <f t="shared" ref="I19:I27" si="3">_xlfn.RANK.EQ(H19,$H$12:$H$97,0)</f>
        <v>19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14</v>
      </c>
      <c r="E20" s="2">
        <v>7</v>
      </c>
      <c r="F20" s="45">
        <f t="shared" si="0"/>
        <v>21</v>
      </c>
      <c r="G20" s="46">
        <f t="shared" si="1"/>
        <v>49</v>
      </c>
      <c r="H20" s="47">
        <f t="shared" si="2"/>
        <v>0.33333333333333331</v>
      </c>
      <c r="I20" s="2">
        <f t="shared" si="3"/>
        <v>35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279</v>
      </c>
      <c r="E21" s="2">
        <v>118</v>
      </c>
      <c r="F21" s="45">
        <f t="shared" si="0"/>
        <v>397</v>
      </c>
      <c r="G21" s="46">
        <f t="shared" si="1"/>
        <v>6</v>
      </c>
      <c r="H21" s="47">
        <f t="shared" si="2"/>
        <v>0.29722921914357681</v>
      </c>
      <c r="I21" s="2">
        <f t="shared" si="3"/>
        <v>46</v>
      </c>
    </row>
    <row r="22" spans="1:9" x14ac:dyDescent="0.15">
      <c r="A22" s="1" t="s">
        <v>45</v>
      </c>
      <c r="B22" s="8" t="s">
        <v>313</v>
      </c>
      <c r="C22" s="1" t="s">
        <v>46</v>
      </c>
      <c r="D22" s="2">
        <v>36</v>
      </c>
      <c r="E22" s="2">
        <v>19</v>
      </c>
      <c r="F22" s="45">
        <f t="shared" si="0"/>
        <v>55</v>
      </c>
      <c r="G22" s="46">
        <f t="shared" si="1"/>
        <v>33</v>
      </c>
      <c r="H22" s="47">
        <f t="shared" si="2"/>
        <v>0.34545454545454546</v>
      </c>
      <c r="I22" s="2">
        <f t="shared" si="3"/>
        <v>34</v>
      </c>
    </row>
    <row r="23" spans="1:9" x14ac:dyDescent="0.15">
      <c r="A23" s="1" t="s">
        <v>47</v>
      </c>
      <c r="B23" s="8" t="s">
        <v>39</v>
      </c>
      <c r="C23" s="1" t="s">
        <v>48</v>
      </c>
      <c r="D23" s="2">
        <v>13</v>
      </c>
      <c r="E23" s="2">
        <v>4</v>
      </c>
      <c r="F23" s="45">
        <f t="shared" si="0"/>
        <v>17</v>
      </c>
      <c r="G23" s="46">
        <f t="shared" si="1"/>
        <v>54</v>
      </c>
      <c r="H23" s="47">
        <f t="shared" si="2"/>
        <v>0.23529411764705882</v>
      </c>
      <c r="I23" s="2">
        <f t="shared" si="3"/>
        <v>53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9</v>
      </c>
      <c r="E24" s="2">
        <v>8</v>
      </c>
      <c r="F24" s="45">
        <f t="shared" si="0"/>
        <v>17</v>
      </c>
      <c r="G24" s="46">
        <f t="shared" si="1"/>
        <v>54</v>
      </c>
      <c r="H24" s="47">
        <f t="shared" si="2"/>
        <v>0.47058823529411764</v>
      </c>
      <c r="I24" s="2">
        <f t="shared" si="3"/>
        <v>7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5</v>
      </c>
      <c r="E25" s="2">
        <v>7</v>
      </c>
      <c r="F25" s="45">
        <f t="shared" si="0"/>
        <v>12</v>
      </c>
      <c r="G25" s="46">
        <f t="shared" si="1"/>
        <v>60</v>
      </c>
      <c r="H25" s="47">
        <f t="shared" si="2"/>
        <v>0.58333333333333337</v>
      </c>
      <c r="I25" s="2">
        <f t="shared" si="3"/>
        <v>2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25</v>
      </c>
      <c r="E26" s="2">
        <v>17</v>
      </c>
      <c r="F26" s="45">
        <f t="shared" si="0"/>
        <v>42</v>
      </c>
      <c r="G26" s="46">
        <f t="shared" si="1"/>
        <v>39</v>
      </c>
      <c r="H26" s="47">
        <f t="shared" si="2"/>
        <v>0.40476190476190477</v>
      </c>
      <c r="I26" s="2">
        <f t="shared" si="3"/>
        <v>18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144</v>
      </c>
      <c r="E27" s="2">
        <v>67</v>
      </c>
      <c r="F27" s="45">
        <f t="shared" si="0"/>
        <v>211</v>
      </c>
      <c r="G27" s="46">
        <f t="shared" si="1"/>
        <v>9</v>
      </c>
      <c r="H27" s="47">
        <f t="shared" si="2"/>
        <v>0.31753554502369669</v>
      </c>
      <c r="I27" s="2">
        <f t="shared" si="3"/>
        <v>42</v>
      </c>
    </row>
    <row r="28" spans="1:9" x14ac:dyDescent="0.15">
      <c r="A28" s="77" t="s">
        <v>57</v>
      </c>
      <c r="B28" s="77" t="s">
        <v>311</v>
      </c>
      <c r="C28" s="77" t="s">
        <v>58</v>
      </c>
      <c r="D28" s="48"/>
      <c r="E28" s="48"/>
      <c r="F28" s="49"/>
      <c r="G28" s="50"/>
      <c r="H28" s="51"/>
      <c r="I28" s="48"/>
    </row>
    <row r="29" spans="1:9" x14ac:dyDescent="0.15">
      <c r="A29" s="1" t="s">
        <v>59</v>
      </c>
      <c r="B29" s="8" t="s">
        <v>315</v>
      </c>
      <c r="C29" s="1" t="s">
        <v>60</v>
      </c>
      <c r="D29" s="2">
        <v>14</v>
      </c>
      <c r="E29" s="2">
        <v>7</v>
      </c>
      <c r="F29" s="45">
        <f>SUM(D29:E29)</f>
        <v>21</v>
      </c>
      <c r="G29" s="46">
        <f>_xlfn.RANK.EQ(F29,$F$12:$F$97,0)</f>
        <v>49</v>
      </c>
      <c r="H29" s="47">
        <f>E29/F29</f>
        <v>0.33333333333333331</v>
      </c>
      <c r="I29" s="2">
        <f>_xlfn.RANK.EQ(H29,$H$12:$H$97,0)</f>
        <v>35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15</v>
      </c>
      <c r="E30" s="2">
        <v>9</v>
      </c>
      <c r="F30" s="45">
        <f>SUM(D30:E30)</f>
        <v>24</v>
      </c>
      <c r="G30" s="46">
        <f>_xlfn.RANK.EQ(F30,$F$12:$F$97,0)</f>
        <v>47</v>
      </c>
      <c r="H30" s="47">
        <f>E30/F30</f>
        <v>0.375</v>
      </c>
      <c r="I30" s="2">
        <f>_xlfn.RANK.EQ(H30,$H$12:$H$97,0)</f>
        <v>25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49</v>
      </c>
      <c r="E31" s="2">
        <v>16</v>
      </c>
      <c r="F31" s="45">
        <f>SUM(D31:E31)</f>
        <v>65</v>
      </c>
      <c r="G31" s="46">
        <f>_xlfn.RANK.EQ(F31,$F$12:$F$97,0)</f>
        <v>27</v>
      </c>
      <c r="H31" s="47">
        <f>E31/F31</f>
        <v>0.24615384615384617</v>
      </c>
      <c r="I31" s="2">
        <f>_xlfn.RANK.EQ(H31,$H$12:$H$97,0)</f>
        <v>52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120</v>
      </c>
      <c r="E32" s="2">
        <v>32</v>
      </c>
      <c r="F32" s="45">
        <f>SUM(D32:E32)</f>
        <v>152</v>
      </c>
      <c r="G32" s="46">
        <f>_xlfn.RANK.EQ(F32,$F$12:$F$97,0)</f>
        <v>11</v>
      </c>
      <c r="H32" s="47">
        <f>E32/F32</f>
        <v>0.21052631578947367</v>
      </c>
      <c r="I32" s="2">
        <f>_xlfn.RANK.EQ(H32,$H$12:$H$97,0)</f>
        <v>58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767</v>
      </c>
      <c r="E33" s="2">
        <v>440</v>
      </c>
      <c r="F33" s="45">
        <f>SUM(D33:E33)</f>
        <v>1207</v>
      </c>
      <c r="G33" s="46">
        <f>_xlfn.RANK.EQ(F33,$F$12:$F$97,0)</f>
        <v>1</v>
      </c>
      <c r="H33" s="47">
        <f>E33/F33</f>
        <v>0.36454018227009116</v>
      </c>
      <c r="I33" s="2">
        <f>_xlfn.RANK.EQ(H33,$H$12:$H$97,0)</f>
        <v>28</v>
      </c>
    </row>
    <row r="34" spans="1:9" x14ac:dyDescent="0.15">
      <c r="A34" s="77" t="s">
        <v>69</v>
      </c>
      <c r="B34" s="77" t="s">
        <v>312</v>
      </c>
      <c r="C34" s="77" t="s">
        <v>70</v>
      </c>
      <c r="D34" s="48"/>
      <c r="E34" s="48"/>
      <c r="F34" s="49"/>
      <c r="G34" s="50"/>
      <c r="H34" s="51"/>
      <c r="I34" s="48"/>
    </row>
    <row r="35" spans="1:9" x14ac:dyDescent="0.15">
      <c r="A35" s="77" t="s">
        <v>71</v>
      </c>
      <c r="B35" s="77" t="s">
        <v>311</v>
      </c>
      <c r="C35" s="77" t="s">
        <v>72</v>
      </c>
      <c r="D35" s="48"/>
      <c r="E35" s="48"/>
      <c r="F35" s="49"/>
      <c r="G35" s="50"/>
      <c r="H35" s="51"/>
      <c r="I35" s="48"/>
    </row>
    <row r="36" spans="1:9" x14ac:dyDescent="0.15">
      <c r="A36" s="77" t="s">
        <v>73</v>
      </c>
      <c r="B36" s="77" t="s">
        <v>311</v>
      </c>
      <c r="C36" s="77" t="s">
        <v>74</v>
      </c>
      <c r="D36" s="48"/>
      <c r="E36" s="48"/>
      <c r="F36" s="49"/>
      <c r="G36" s="50"/>
      <c r="H36" s="51"/>
      <c r="I36" s="48"/>
    </row>
    <row r="37" spans="1:9" x14ac:dyDescent="0.15">
      <c r="A37" s="1" t="s">
        <v>75</v>
      </c>
      <c r="B37" s="8" t="s">
        <v>310</v>
      </c>
      <c r="C37" s="1" t="s">
        <v>76</v>
      </c>
      <c r="D37" s="2">
        <v>77</v>
      </c>
      <c r="E37" s="2">
        <v>12</v>
      </c>
      <c r="F37" s="45">
        <f>SUM(D37:E37)</f>
        <v>89</v>
      </c>
      <c r="G37" s="46">
        <f>_xlfn.RANK.EQ(F37,$F$12:$F$97,0)</f>
        <v>20</v>
      </c>
      <c r="H37" s="47">
        <f>E37/F37</f>
        <v>0.1348314606741573</v>
      </c>
      <c r="I37" s="2">
        <f>_xlfn.RANK.EQ(H37,$H$12:$H$97,0)</f>
        <v>60</v>
      </c>
    </row>
    <row r="38" spans="1:9" x14ac:dyDescent="0.15">
      <c r="A38" s="77" t="s">
        <v>77</v>
      </c>
      <c r="B38" s="77" t="s">
        <v>315</v>
      </c>
      <c r="C38" s="77" t="s">
        <v>78</v>
      </c>
      <c r="D38" s="48"/>
      <c r="E38" s="48"/>
      <c r="F38" s="49"/>
      <c r="G38" s="50"/>
      <c r="H38" s="51"/>
      <c r="I38" s="48"/>
    </row>
    <row r="39" spans="1:9" x14ac:dyDescent="0.15">
      <c r="A39" s="1" t="s">
        <v>79</v>
      </c>
      <c r="B39" s="8" t="s">
        <v>313</v>
      </c>
      <c r="C39" s="1" t="s">
        <v>80</v>
      </c>
      <c r="D39" s="2">
        <v>144</v>
      </c>
      <c r="E39" s="2">
        <v>112</v>
      </c>
      <c r="F39" s="45">
        <f>SUM(D39:E39)</f>
        <v>256</v>
      </c>
      <c r="G39" s="46">
        <f>_xlfn.RANK.EQ(F39,$F$12:$F$97,0)</f>
        <v>8</v>
      </c>
      <c r="H39" s="47">
        <f>E39/F39</f>
        <v>0.4375</v>
      </c>
      <c r="I39" s="2">
        <f>_xlfn.RANK.EQ(H39,$H$12:$H$97,0)</f>
        <v>14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50</v>
      </c>
      <c r="E40" s="2">
        <v>14</v>
      </c>
      <c r="F40" s="45">
        <f>SUM(D40:E40)</f>
        <v>64</v>
      </c>
      <c r="G40" s="46">
        <f>_xlfn.RANK.EQ(F40,$F$12:$F$97,0)</f>
        <v>28</v>
      </c>
      <c r="H40" s="47">
        <f>E40/F40</f>
        <v>0.21875</v>
      </c>
      <c r="I40" s="2">
        <f>_xlfn.RANK.EQ(H40,$H$12:$H$97,0)</f>
        <v>55</v>
      </c>
    </row>
    <row r="41" spans="1:9" x14ac:dyDescent="0.15">
      <c r="A41" s="77" t="s">
        <v>83</v>
      </c>
      <c r="B41" s="77" t="s">
        <v>310</v>
      </c>
      <c r="C41" s="77" t="s">
        <v>84</v>
      </c>
      <c r="D41" s="48"/>
      <c r="E41" s="48"/>
      <c r="F41" s="49"/>
      <c r="G41" s="50"/>
      <c r="H41" s="51"/>
      <c r="I41" s="48"/>
    </row>
    <row r="42" spans="1:9" x14ac:dyDescent="0.15">
      <c r="A42" s="1" t="s">
        <v>85</v>
      </c>
      <c r="B42" s="8" t="s">
        <v>311</v>
      </c>
      <c r="C42" s="1" t="s">
        <v>86</v>
      </c>
      <c r="D42" s="2">
        <v>340</v>
      </c>
      <c r="E42" s="2">
        <v>204</v>
      </c>
      <c r="F42" s="45">
        <f>SUM(D42:E42)</f>
        <v>544</v>
      </c>
      <c r="G42" s="46">
        <f>_xlfn.RANK.EQ(F42,$F$12:$F$97,0)</f>
        <v>4</v>
      </c>
      <c r="H42" s="47">
        <f>E42/F42</f>
        <v>0.375</v>
      </c>
      <c r="I42" s="2">
        <f>_xlfn.RANK.EQ(H42,$H$12:$H$97,0)</f>
        <v>25</v>
      </c>
    </row>
    <row r="43" spans="1:9" x14ac:dyDescent="0.15">
      <c r="A43" s="77" t="s">
        <v>87</v>
      </c>
      <c r="B43" s="77" t="s">
        <v>314</v>
      </c>
      <c r="C43" s="77" t="s">
        <v>88</v>
      </c>
      <c r="D43" s="48"/>
      <c r="E43" s="48"/>
      <c r="F43" s="49"/>
      <c r="G43" s="50"/>
      <c r="H43" s="51"/>
      <c r="I43" s="48"/>
    </row>
    <row r="44" spans="1:9" x14ac:dyDescent="0.15">
      <c r="A44" s="77" t="s">
        <v>89</v>
      </c>
      <c r="B44" s="91" t="s">
        <v>310</v>
      </c>
      <c r="C44" s="77" t="s">
        <v>90</v>
      </c>
      <c r="D44" s="48"/>
      <c r="E44" s="48"/>
      <c r="F44" s="49"/>
      <c r="G44" s="50"/>
      <c r="H44" s="51"/>
      <c r="I44" s="48"/>
    </row>
    <row r="45" spans="1:9" x14ac:dyDescent="0.15">
      <c r="A45" s="1" t="s">
        <v>91</v>
      </c>
      <c r="B45" s="8" t="s">
        <v>315</v>
      </c>
      <c r="C45" s="1" t="s">
        <v>92</v>
      </c>
      <c r="D45" s="2">
        <v>45</v>
      </c>
      <c r="E45" s="2">
        <v>22</v>
      </c>
      <c r="F45" s="45">
        <f>SUM(D45:E45)</f>
        <v>67</v>
      </c>
      <c r="G45" s="46">
        <f>_xlfn.RANK.EQ(F45,$F$12:$F$97,0)</f>
        <v>25</v>
      </c>
      <c r="H45" s="47">
        <f>E45/F45</f>
        <v>0.32835820895522388</v>
      </c>
      <c r="I45" s="2">
        <f>_xlfn.RANK.EQ(H45,$H$12:$H$97,0)</f>
        <v>39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48"/>
      <c r="E46" s="48"/>
      <c r="F46" s="49"/>
      <c r="G46" s="50"/>
      <c r="H46" s="51"/>
      <c r="I46" s="48"/>
    </row>
    <row r="47" spans="1:9" x14ac:dyDescent="0.15">
      <c r="A47" s="1" t="s">
        <v>95</v>
      </c>
      <c r="B47" s="8" t="s">
        <v>309</v>
      </c>
      <c r="C47" s="1" t="s">
        <v>96</v>
      </c>
      <c r="D47" s="2">
        <v>20</v>
      </c>
      <c r="E47" s="2">
        <v>6</v>
      </c>
      <c r="F47" s="45">
        <f>SUM(D47:E47)</f>
        <v>26</v>
      </c>
      <c r="G47" s="46">
        <f>_xlfn.RANK.EQ(F47,$F$12:$F$97,0)</f>
        <v>44</v>
      </c>
      <c r="H47" s="47">
        <f>E47/F47</f>
        <v>0.23076923076923078</v>
      </c>
      <c r="I47" s="2">
        <f>_xlfn.RANK.EQ(H47,$H$12:$H$97,0)</f>
        <v>54</v>
      </c>
    </row>
    <row r="48" spans="1:9" x14ac:dyDescent="0.15">
      <c r="A48" s="77" t="s">
        <v>97</v>
      </c>
      <c r="B48" s="77" t="s">
        <v>310</v>
      </c>
      <c r="C48" s="77" t="s">
        <v>98</v>
      </c>
      <c r="D48" s="48"/>
      <c r="E48" s="48"/>
      <c r="F48" s="49"/>
      <c r="G48" s="50"/>
      <c r="H48" s="51"/>
      <c r="I48" s="48"/>
    </row>
    <row r="49" spans="1:9" x14ac:dyDescent="0.15">
      <c r="A49" s="1" t="s">
        <v>99</v>
      </c>
      <c r="B49" s="8" t="s">
        <v>313</v>
      </c>
      <c r="C49" s="1" t="s">
        <v>100</v>
      </c>
      <c r="D49" s="2">
        <v>99</v>
      </c>
      <c r="E49" s="2">
        <v>42</v>
      </c>
      <c r="F49" s="45">
        <f>SUM(D49:E49)</f>
        <v>141</v>
      </c>
      <c r="G49" s="46">
        <f>_xlfn.RANK.EQ(F49,$F$12:$F$97,0)</f>
        <v>13</v>
      </c>
      <c r="H49" s="47">
        <f>E49/F49</f>
        <v>0.2978723404255319</v>
      </c>
      <c r="I49" s="2">
        <f>_xlfn.RANK.EQ(H49,$H$12:$H$97,0)</f>
        <v>45</v>
      </c>
    </row>
    <row r="50" spans="1:9" x14ac:dyDescent="0.15">
      <c r="A50" s="1" t="s">
        <v>101</v>
      </c>
      <c r="B50" s="8" t="s">
        <v>39</v>
      </c>
      <c r="C50" s="1" t="s">
        <v>102</v>
      </c>
      <c r="D50" s="2">
        <v>10</v>
      </c>
      <c r="E50" s="2">
        <v>6</v>
      </c>
      <c r="F50" s="45">
        <f>SUM(D50:E50)</f>
        <v>16</v>
      </c>
      <c r="G50" s="46">
        <f>_xlfn.RANK.EQ(F50,$F$12:$F$97,0)</f>
        <v>57</v>
      </c>
      <c r="H50" s="47">
        <f>E50/F50</f>
        <v>0.375</v>
      </c>
      <c r="I50" s="2">
        <f>_xlfn.RANK.EQ(H50,$H$12:$H$97,0)</f>
        <v>25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31</v>
      </c>
      <c r="E51" s="2">
        <v>26</v>
      </c>
      <c r="F51" s="45">
        <f>SUM(D51:E51)</f>
        <v>57</v>
      </c>
      <c r="G51" s="46">
        <f>_xlfn.RANK.EQ(F51,$F$12:$F$97,0)</f>
        <v>30</v>
      </c>
      <c r="H51" s="47">
        <f>E51/F51</f>
        <v>0.45614035087719296</v>
      </c>
      <c r="I51" s="2">
        <f>_xlfn.RANK.EQ(H51,$H$12:$H$97,0)</f>
        <v>11</v>
      </c>
    </row>
    <row r="52" spans="1:9" x14ac:dyDescent="0.15">
      <c r="A52" s="77" t="s">
        <v>105</v>
      </c>
      <c r="B52" s="77" t="s">
        <v>314</v>
      </c>
      <c r="C52" s="77" t="s">
        <v>106</v>
      </c>
      <c r="D52" s="48"/>
      <c r="E52" s="48"/>
      <c r="F52" s="49"/>
      <c r="G52" s="50"/>
      <c r="H52" s="51"/>
      <c r="I52" s="48"/>
    </row>
    <row r="53" spans="1:9" x14ac:dyDescent="0.15">
      <c r="A53" s="1" t="s">
        <v>107</v>
      </c>
      <c r="B53" s="8" t="s">
        <v>39</v>
      </c>
      <c r="C53" s="1" t="s">
        <v>108</v>
      </c>
      <c r="D53" s="2">
        <v>33</v>
      </c>
      <c r="E53" s="2">
        <v>28</v>
      </c>
      <c r="F53" s="45">
        <f>SUM(D53:E53)</f>
        <v>61</v>
      </c>
      <c r="G53" s="46">
        <f>_xlfn.RANK.EQ(F53,$F$12:$F$97,0)</f>
        <v>29</v>
      </c>
      <c r="H53" s="47">
        <f>E53/F53</f>
        <v>0.45901639344262296</v>
      </c>
      <c r="I53" s="2">
        <f>_xlfn.RANK.EQ(H53,$H$12:$H$97,0)</f>
        <v>9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34</v>
      </c>
      <c r="E54" s="2">
        <v>12</v>
      </c>
      <c r="F54" s="45">
        <f>SUM(D54:E54)</f>
        <v>46</v>
      </c>
      <c r="G54" s="46">
        <f>_xlfn.RANK.EQ(F54,$F$12:$F$97,0)</f>
        <v>36</v>
      </c>
      <c r="H54" s="47">
        <f>E54/F54</f>
        <v>0.2608695652173913</v>
      </c>
      <c r="I54" s="2">
        <f>_xlfn.RANK.EQ(H54,$H$12:$H$97,0)</f>
        <v>51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28</v>
      </c>
      <c r="E55" s="2">
        <v>15</v>
      </c>
      <c r="F55" s="45">
        <f>SUM(D55:E55)</f>
        <v>43</v>
      </c>
      <c r="G55" s="46">
        <f>_xlfn.RANK.EQ(F55,$F$12:$F$97,0)</f>
        <v>38</v>
      </c>
      <c r="H55" s="47">
        <f>E55/F55</f>
        <v>0.34883720930232559</v>
      </c>
      <c r="I55" s="2">
        <f>_xlfn.RANK.EQ(H55,$H$12:$H$97,0)</f>
        <v>31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13</v>
      </c>
      <c r="E56" s="2">
        <v>12</v>
      </c>
      <c r="F56" s="45">
        <f>SUM(D56:E56)</f>
        <v>25</v>
      </c>
      <c r="G56" s="46">
        <f>_xlfn.RANK.EQ(F56,$F$12:$F$97,0)</f>
        <v>45</v>
      </c>
      <c r="H56" s="47">
        <f>E56/F56</f>
        <v>0.48</v>
      </c>
      <c r="I56" s="2">
        <f>_xlfn.RANK.EQ(H56,$H$12:$H$97,0)</f>
        <v>6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32</v>
      </c>
      <c r="E57" s="2">
        <v>17</v>
      </c>
      <c r="F57" s="45">
        <f>SUM(D57:E57)</f>
        <v>49</v>
      </c>
      <c r="G57" s="46">
        <f>_xlfn.RANK.EQ(F57,$F$12:$F$97,0)</f>
        <v>35</v>
      </c>
      <c r="H57" s="47">
        <f>E57/F57</f>
        <v>0.34693877551020408</v>
      </c>
      <c r="I57" s="2">
        <f>_xlfn.RANK.EQ(H57,$H$12:$H$97,0)</f>
        <v>33</v>
      </c>
    </row>
    <row r="58" spans="1:9" x14ac:dyDescent="0.15">
      <c r="A58" s="77" t="s">
        <v>117</v>
      </c>
      <c r="B58" s="77" t="s">
        <v>312</v>
      </c>
      <c r="C58" s="77" t="s">
        <v>118</v>
      </c>
      <c r="D58" s="48"/>
      <c r="E58" s="48"/>
      <c r="F58" s="49"/>
      <c r="G58" s="50"/>
      <c r="H58" s="51"/>
      <c r="I58" s="48"/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123</v>
      </c>
      <c r="E59" s="2">
        <v>24</v>
      </c>
      <c r="F59" s="45">
        <f>SUM(D59:E59)</f>
        <v>147</v>
      </c>
      <c r="G59" s="46">
        <f>_xlfn.RANK.EQ(F59,$F$12:$F$97,0)</f>
        <v>12</v>
      </c>
      <c r="H59" s="47">
        <f>E59/F59</f>
        <v>0.16326530612244897</v>
      </c>
      <c r="I59" s="2">
        <f>_xlfn.RANK.EQ(H59,$H$12:$H$97,0)</f>
        <v>59</v>
      </c>
    </row>
    <row r="60" spans="1:9" x14ac:dyDescent="0.15">
      <c r="A60" s="77" t="s">
        <v>121</v>
      </c>
      <c r="B60" s="77" t="s">
        <v>310</v>
      </c>
      <c r="C60" s="77" t="s">
        <v>122</v>
      </c>
      <c r="D60" s="48"/>
      <c r="E60" s="48"/>
      <c r="F60" s="49"/>
      <c r="G60" s="50"/>
      <c r="H60" s="51"/>
      <c r="I60" s="48"/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62</v>
      </c>
      <c r="E61" s="2">
        <v>35</v>
      </c>
      <c r="F61" s="45">
        <f>SUM(D61:E61)</f>
        <v>97</v>
      </c>
      <c r="G61" s="46">
        <f>_xlfn.RANK.EQ(F61,$F$12:$F$97,0)</f>
        <v>17</v>
      </c>
      <c r="H61" s="47">
        <f>E61/F61</f>
        <v>0.36082474226804123</v>
      </c>
      <c r="I61" s="2">
        <f>_xlfn.RANK.EQ(H61,$H$12:$H$97,0)</f>
        <v>30</v>
      </c>
    </row>
    <row r="62" spans="1:9" x14ac:dyDescent="0.15">
      <c r="A62" s="77" t="s">
        <v>125</v>
      </c>
      <c r="B62" s="77" t="s">
        <v>310</v>
      </c>
      <c r="C62" s="77" t="s">
        <v>126</v>
      </c>
      <c r="D62" s="48"/>
      <c r="E62" s="48"/>
      <c r="F62" s="49"/>
      <c r="G62" s="50"/>
      <c r="H62" s="51"/>
      <c r="I62" s="48"/>
    </row>
    <row r="63" spans="1:9" x14ac:dyDescent="0.15">
      <c r="A63" s="1" t="s">
        <v>127</v>
      </c>
      <c r="B63" s="8" t="s">
        <v>39</v>
      </c>
      <c r="C63" s="1" t="s">
        <v>128</v>
      </c>
      <c r="D63" s="2">
        <v>14</v>
      </c>
      <c r="E63" s="2">
        <v>6</v>
      </c>
      <c r="F63" s="45">
        <f>SUM(D63:E63)</f>
        <v>20</v>
      </c>
      <c r="G63" s="46">
        <f>_xlfn.RANK.EQ(F63,$F$12:$F$97,0)</f>
        <v>51</v>
      </c>
      <c r="H63" s="47">
        <f>E63/F63</f>
        <v>0.3</v>
      </c>
      <c r="I63" s="2">
        <f>_xlfn.RANK.EQ(H63,$H$12:$H$97,0)</f>
        <v>44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11</v>
      </c>
      <c r="E64" s="2">
        <v>14</v>
      </c>
      <c r="F64" s="45">
        <f>SUM(D64:E64)</f>
        <v>25</v>
      </c>
      <c r="G64" s="46">
        <f>_xlfn.RANK.EQ(F64,$F$12:$F$97,0)</f>
        <v>45</v>
      </c>
      <c r="H64" s="47">
        <f>E64/F64</f>
        <v>0.56000000000000005</v>
      </c>
      <c r="I64" s="2">
        <f>_xlfn.RANK.EQ(H64,$H$12:$H$97,0)</f>
        <v>3</v>
      </c>
    </row>
    <row r="65" spans="1:9" x14ac:dyDescent="0.15">
      <c r="A65" s="77" t="s">
        <v>131</v>
      </c>
      <c r="B65" s="77" t="s">
        <v>312</v>
      </c>
      <c r="C65" s="77" t="s">
        <v>132</v>
      </c>
      <c r="D65" s="48"/>
      <c r="E65" s="48"/>
      <c r="F65" s="49"/>
      <c r="G65" s="50"/>
      <c r="H65" s="51"/>
      <c r="I65" s="48"/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612</v>
      </c>
      <c r="E66" s="2">
        <v>398</v>
      </c>
      <c r="F66" s="45">
        <f>SUM(D66:E66)</f>
        <v>1010</v>
      </c>
      <c r="G66" s="46">
        <f>_xlfn.RANK.EQ(F66,$F$12:$F$97,0)</f>
        <v>2</v>
      </c>
      <c r="H66" s="47">
        <f>E66/F66</f>
        <v>0.39405940594059408</v>
      </c>
      <c r="I66" s="2">
        <f>_xlfn.RANK.EQ(H66,$H$12:$H$97,0)</f>
        <v>21</v>
      </c>
    </row>
    <row r="67" spans="1:9" x14ac:dyDescent="0.15">
      <c r="A67" s="1" t="s">
        <v>135</v>
      </c>
      <c r="B67" s="8" t="s">
        <v>313</v>
      </c>
      <c r="C67" s="1" t="s">
        <v>136</v>
      </c>
      <c r="D67" s="2">
        <v>40</v>
      </c>
      <c r="E67" s="2">
        <v>28</v>
      </c>
      <c r="F67" s="45">
        <f>SUM(D67:E67)</f>
        <v>68</v>
      </c>
      <c r="G67" s="46">
        <f>_xlfn.RANK.EQ(F67,$F$12:$F$97,0)</f>
        <v>23</v>
      </c>
      <c r="H67" s="47">
        <f>E67/F67</f>
        <v>0.41176470588235292</v>
      </c>
      <c r="I67" s="2">
        <f>_xlfn.RANK.EQ(H67,$H$12:$H$97,0)</f>
        <v>17</v>
      </c>
    </row>
    <row r="68" spans="1:9" x14ac:dyDescent="0.15">
      <c r="A68" s="77" t="s">
        <v>137</v>
      </c>
      <c r="B68" s="77" t="s">
        <v>310</v>
      </c>
      <c r="C68" s="77" t="s">
        <v>138</v>
      </c>
      <c r="D68" s="48"/>
      <c r="E68" s="48"/>
      <c r="F68" s="49"/>
      <c r="G68" s="50"/>
      <c r="H68" s="51"/>
      <c r="I68" s="48"/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294</v>
      </c>
      <c r="E69" s="2">
        <v>118</v>
      </c>
      <c r="F69" s="45">
        <f>SUM(D69:E69)</f>
        <v>412</v>
      </c>
      <c r="G69" s="46">
        <f>_xlfn.RANK.EQ(F69,$F$12:$F$97,0)</f>
        <v>5</v>
      </c>
      <c r="H69" s="47">
        <f>E69/F69</f>
        <v>0.28640776699029125</v>
      </c>
      <c r="I69" s="2">
        <f>_xlfn.RANK.EQ(H69,$H$12:$H$97,0)</f>
        <v>49</v>
      </c>
    </row>
    <row r="70" spans="1:9" x14ac:dyDescent="0.15">
      <c r="A70" s="1" t="s">
        <v>141</v>
      </c>
      <c r="B70" s="8" t="s">
        <v>313</v>
      </c>
      <c r="C70" s="1" t="s">
        <v>142</v>
      </c>
      <c r="D70" s="2">
        <v>80</v>
      </c>
      <c r="E70" s="2">
        <v>57</v>
      </c>
      <c r="F70" s="45">
        <f>SUM(D70:E70)</f>
        <v>137</v>
      </c>
      <c r="G70" s="46">
        <f>_xlfn.RANK.EQ(F70,$F$12:$F$97,0)</f>
        <v>14</v>
      </c>
      <c r="H70" s="47">
        <f>E70/F70</f>
        <v>0.41605839416058393</v>
      </c>
      <c r="I70" s="2">
        <f>_xlfn.RANK.EQ(H70,$H$12:$H$97,0)</f>
        <v>16</v>
      </c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402</v>
      </c>
      <c r="E71" s="2">
        <v>143</v>
      </c>
      <c r="F71" s="45">
        <f>SUM(D71:E71)</f>
        <v>545</v>
      </c>
      <c r="G71" s="46">
        <f>_xlfn.RANK.EQ(F71,$F$12:$F$97,0)</f>
        <v>3</v>
      </c>
      <c r="H71" s="47">
        <f>E71/F71</f>
        <v>0.26238532110091745</v>
      </c>
      <c r="I71" s="2">
        <f>_xlfn.RANK.EQ(H71,$H$12:$H$97,0)</f>
        <v>50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75</v>
      </c>
      <c r="E72" s="2">
        <v>40</v>
      </c>
      <c r="F72" s="45">
        <f>SUM(D72:E72)</f>
        <v>115</v>
      </c>
      <c r="G72" s="46">
        <f>_xlfn.RANK.EQ(F72,$F$12:$F$97,0)</f>
        <v>16</v>
      </c>
      <c r="H72" s="47">
        <f>E72/F72</f>
        <v>0.34782608695652173</v>
      </c>
      <c r="I72" s="2">
        <f>_xlfn.RANK.EQ(H72,$H$12:$H$97,0)</f>
        <v>32</v>
      </c>
    </row>
    <row r="73" spans="1:9" x14ac:dyDescent="0.15">
      <c r="A73" s="1" t="s">
        <v>147</v>
      </c>
      <c r="B73" s="8" t="s">
        <v>313</v>
      </c>
      <c r="C73" s="1" t="s">
        <v>148</v>
      </c>
      <c r="D73" s="2">
        <v>15</v>
      </c>
      <c r="E73" s="2">
        <v>12</v>
      </c>
      <c r="F73" s="45">
        <f>SUM(D73:E73)</f>
        <v>27</v>
      </c>
      <c r="G73" s="46">
        <f>_xlfn.RANK.EQ(F73,$F$12:$F$97,0)</f>
        <v>42</v>
      </c>
      <c r="H73" s="47">
        <f>E73/F73</f>
        <v>0.44444444444444442</v>
      </c>
      <c r="I73" s="2">
        <f>_xlfn.RANK.EQ(H73,$H$12:$H$97,0)</f>
        <v>13</v>
      </c>
    </row>
    <row r="74" spans="1:9" x14ac:dyDescent="0.15">
      <c r="A74" s="77" t="s">
        <v>149</v>
      </c>
      <c r="B74" s="77" t="s">
        <v>315</v>
      </c>
      <c r="C74" s="77" t="s">
        <v>150</v>
      </c>
      <c r="D74" s="48"/>
      <c r="E74" s="48"/>
      <c r="F74" s="49"/>
      <c r="G74" s="50"/>
      <c r="H74" s="51"/>
      <c r="I74" s="48"/>
    </row>
    <row r="75" spans="1:9" x14ac:dyDescent="0.15">
      <c r="A75" s="77" t="s">
        <v>151</v>
      </c>
      <c r="B75" s="77" t="s">
        <v>314</v>
      </c>
      <c r="C75" s="77" t="s">
        <v>152</v>
      </c>
      <c r="D75" s="48"/>
      <c r="E75" s="48"/>
      <c r="F75" s="49"/>
      <c r="G75" s="50"/>
      <c r="H75" s="51"/>
      <c r="I75" s="48"/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13</v>
      </c>
      <c r="E76" s="2">
        <v>11</v>
      </c>
      <c r="F76" s="45">
        <f>SUM(D76:E76)</f>
        <v>24</v>
      </c>
      <c r="G76" s="46">
        <f>_xlfn.RANK.EQ(F76,$F$12:$F$97,0)</f>
        <v>47</v>
      </c>
      <c r="H76" s="47">
        <f>E76/F76</f>
        <v>0.45833333333333331</v>
      </c>
      <c r="I76" s="2">
        <f>_xlfn.RANK.EQ(H76,$H$12:$H$97,0)</f>
        <v>10</v>
      </c>
    </row>
    <row r="77" spans="1:9" x14ac:dyDescent="0.15">
      <c r="A77" s="77" t="s">
        <v>155</v>
      </c>
      <c r="B77" s="77" t="s">
        <v>39</v>
      </c>
      <c r="C77" s="77" t="s">
        <v>156</v>
      </c>
      <c r="D77" s="48"/>
      <c r="E77" s="48"/>
      <c r="F77" s="49"/>
      <c r="G77" s="50"/>
      <c r="H77" s="51"/>
      <c r="I77" s="48"/>
    </row>
    <row r="78" spans="1:9" x14ac:dyDescent="0.15">
      <c r="A78" s="1" t="s">
        <v>157</v>
      </c>
      <c r="B78" s="8" t="s">
        <v>39</v>
      </c>
      <c r="C78" s="1" t="s">
        <v>158</v>
      </c>
      <c r="D78" s="2">
        <v>12</v>
      </c>
      <c r="E78" s="2">
        <v>5</v>
      </c>
      <c r="F78" s="45">
        <f>SUM(D78:E78)</f>
        <v>17</v>
      </c>
      <c r="G78" s="46">
        <f>_xlfn.RANK.EQ(F78,$F$12:$F$97,0)</f>
        <v>54</v>
      </c>
      <c r="H78" s="47">
        <f>E78/F78</f>
        <v>0.29411764705882354</v>
      </c>
      <c r="I78" s="2">
        <f>_xlfn.RANK.EQ(H78,$H$12:$H$97,0)</f>
        <v>47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64</v>
      </c>
      <c r="E79" s="2">
        <v>32</v>
      </c>
      <c r="F79" s="45">
        <f>SUM(D79:E79)</f>
        <v>96</v>
      </c>
      <c r="G79" s="46">
        <f>_xlfn.RANK.EQ(F79,$F$12:$F$97,0)</f>
        <v>18</v>
      </c>
      <c r="H79" s="47">
        <f>E79/F79</f>
        <v>0.33333333333333331</v>
      </c>
      <c r="I79" s="2">
        <f>_xlfn.RANK.EQ(H79,$H$12:$H$97,0)</f>
        <v>35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63</v>
      </c>
      <c r="E80" s="2">
        <v>29</v>
      </c>
      <c r="F80" s="45">
        <f>SUM(D80:E80)</f>
        <v>92</v>
      </c>
      <c r="G80" s="46">
        <f>_xlfn.RANK.EQ(F80,$F$12:$F$97,0)</f>
        <v>19</v>
      </c>
      <c r="H80" s="47">
        <f>E80/F80</f>
        <v>0.31521739130434784</v>
      </c>
      <c r="I80" s="2">
        <f>_xlfn.RANK.EQ(H80,$H$12:$H$97,0)</f>
        <v>43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29</v>
      </c>
      <c r="E81" s="2">
        <v>8</v>
      </c>
      <c r="F81" s="45">
        <f>SUM(D81:E81)</f>
        <v>37</v>
      </c>
      <c r="G81" s="46">
        <f>_xlfn.RANK.EQ(F81,$F$12:$F$97,0)</f>
        <v>40</v>
      </c>
      <c r="H81" s="47">
        <f>E81/F81</f>
        <v>0.21621621621621623</v>
      </c>
      <c r="I81" s="2">
        <f>_xlfn.RANK.EQ(H81,$H$12:$H$97,0)</f>
        <v>56</v>
      </c>
    </row>
    <row r="82" spans="1:9" x14ac:dyDescent="0.15">
      <c r="A82" s="77" t="s">
        <v>165</v>
      </c>
      <c r="B82" s="77" t="s">
        <v>39</v>
      </c>
      <c r="C82" s="77" t="s">
        <v>166</v>
      </c>
      <c r="D82" s="48"/>
      <c r="E82" s="48"/>
      <c r="F82" s="49"/>
      <c r="G82" s="50"/>
      <c r="H82" s="51"/>
      <c r="I82" s="48"/>
    </row>
    <row r="83" spans="1:9" x14ac:dyDescent="0.15">
      <c r="A83" s="1" t="s">
        <v>167</v>
      </c>
      <c r="B83" s="8" t="s">
        <v>313</v>
      </c>
      <c r="C83" s="1" t="s">
        <v>168</v>
      </c>
      <c r="D83" s="2">
        <v>79</v>
      </c>
      <c r="E83" s="2">
        <v>51</v>
      </c>
      <c r="F83" s="45">
        <f>SUM(D83:E83)</f>
        <v>130</v>
      </c>
      <c r="G83" s="46">
        <f>_xlfn.RANK.EQ(F83,$F$12:$F$97,0)</f>
        <v>15</v>
      </c>
      <c r="H83" s="47">
        <f>E83/F83</f>
        <v>0.3923076923076923</v>
      </c>
      <c r="I83" s="2">
        <f>_xlfn.RANK.EQ(H83,$H$12:$H$97,0)</f>
        <v>22</v>
      </c>
    </row>
    <row r="84" spans="1:9" x14ac:dyDescent="0.15">
      <c r="A84" s="1" t="s">
        <v>169</v>
      </c>
      <c r="B84" s="8" t="s">
        <v>39</v>
      </c>
      <c r="C84" s="1" t="s">
        <v>170</v>
      </c>
      <c r="D84" s="2">
        <v>51</v>
      </c>
      <c r="E84" s="2">
        <v>38</v>
      </c>
      <c r="F84" s="45">
        <f>SUM(D84:E84)</f>
        <v>89</v>
      </c>
      <c r="G84" s="46">
        <f>_xlfn.RANK.EQ(F84,$F$12:$F$97,0)</f>
        <v>20</v>
      </c>
      <c r="H84" s="47">
        <f>E84/F84</f>
        <v>0.42696629213483145</v>
      </c>
      <c r="I84" s="2">
        <f>_xlfn.RANK.EQ(H84,$H$12:$H$97,0)</f>
        <v>15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31</v>
      </c>
      <c r="E85" s="2">
        <v>25</v>
      </c>
      <c r="F85" s="45">
        <f>SUM(D85:E85)</f>
        <v>56</v>
      </c>
      <c r="G85" s="46">
        <f>_xlfn.RANK.EQ(F85,$F$12:$F$97,0)</f>
        <v>32</v>
      </c>
      <c r="H85" s="47">
        <f>E85/F85</f>
        <v>0.44642857142857145</v>
      </c>
      <c r="I85" s="2">
        <f>_xlfn.RANK.EQ(H85,$H$12:$H$97,0)</f>
        <v>12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7</v>
      </c>
      <c r="E86" s="52">
        <v>6</v>
      </c>
      <c r="F86" s="53">
        <f>SUM(D86:E86)</f>
        <v>13</v>
      </c>
      <c r="G86" s="54">
        <f>_xlfn.RANK.EQ(F86,$F$12:$F$97,0)</f>
        <v>59</v>
      </c>
      <c r="H86" s="55">
        <f>E86/F86</f>
        <v>0.46153846153846156</v>
      </c>
      <c r="I86" s="52">
        <f>_xlfn.RANK.EQ(H86,$H$12:$H$97,0)</f>
        <v>8</v>
      </c>
    </row>
    <row r="87" spans="1:9" x14ac:dyDescent="0.15">
      <c r="A87" s="77" t="s">
        <v>175</v>
      </c>
      <c r="B87" s="77" t="s">
        <v>310</v>
      </c>
      <c r="C87" s="77" t="s">
        <v>176</v>
      </c>
      <c r="D87" s="48"/>
      <c r="E87" s="48"/>
      <c r="F87" s="49"/>
      <c r="G87" s="50"/>
      <c r="H87" s="51"/>
      <c r="I87" s="48"/>
    </row>
    <row r="88" spans="1:9" x14ac:dyDescent="0.15">
      <c r="A88" s="1" t="s">
        <v>177</v>
      </c>
      <c r="B88" s="8" t="s">
        <v>313</v>
      </c>
      <c r="C88" s="1" t="s">
        <v>178</v>
      </c>
      <c r="D88" s="2">
        <v>33</v>
      </c>
      <c r="E88" s="2">
        <v>22</v>
      </c>
      <c r="F88" s="45">
        <f t="shared" ref="F88:F95" si="4">SUM(D88:E88)</f>
        <v>55</v>
      </c>
      <c r="G88" s="46">
        <f t="shared" ref="G88:G95" si="5">_xlfn.RANK.EQ(F88,$F$12:$F$97,0)</f>
        <v>33</v>
      </c>
      <c r="H88" s="47">
        <f t="shared" ref="H88:H95" si="6">E88/F88</f>
        <v>0.4</v>
      </c>
      <c r="I88" s="2">
        <f t="shared" ref="I88:I95" si="7">_xlfn.RANK.EQ(H88,$H$12:$H$97,0)</f>
        <v>19</v>
      </c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181</v>
      </c>
      <c r="E89" s="2">
        <v>116</v>
      </c>
      <c r="F89" s="45">
        <f t="shared" si="4"/>
        <v>297</v>
      </c>
      <c r="G89" s="46">
        <f t="shared" si="5"/>
        <v>7</v>
      </c>
      <c r="H89" s="47">
        <f t="shared" si="6"/>
        <v>0.39057239057239057</v>
      </c>
      <c r="I89" s="2">
        <f t="shared" si="7"/>
        <v>23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13</v>
      </c>
      <c r="E90" s="2">
        <v>14</v>
      </c>
      <c r="F90" s="45">
        <f t="shared" si="4"/>
        <v>27</v>
      </c>
      <c r="G90" s="46">
        <f t="shared" si="5"/>
        <v>42</v>
      </c>
      <c r="H90" s="47">
        <f t="shared" si="6"/>
        <v>0.51851851851851849</v>
      </c>
      <c r="I90" s="2">
        <f t="shared" si="7"/>
        <v>4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18</v>
      </c>
      <c r="E91" s="2">
        <v>17</v>
      </c>
      <c r="F91" s="45">
        <f t="shared" si="4"/>
        <v>35</v>
      </c>
      <c r="G91" s="46">
        <f t="shared" si="5"/>
        <v>41</v>
      </c>
      <c r="H91" s="47">
        <f t="shared" si="6"/>
        <v>0.48571428571428571</v>
      </c>
      <c r="I91" s="2">
        <f t="shared" si="7"/>
        <v>5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28</v>
      </c>
      <c r="E92" s="2">
        <v>16</v>
      </c>
      <c r="F92" s="45">
        <f t="shared" si="4"/>
        <v>44</v>
      </c>
      <c r="G92" s="46">
        <f t="shared" si="5"/>
        <v>37</v>
      </c>
      <c r="H92" s="47">
        <f t="shared" si="6"/>
        <v>0.36363636363636365</v>
      </c>
      <c r="I92" s="2">
        <f t="shared" si="7"/>
        <v>29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11</v>
      </c>
      <c r="E93" s="2">
        <v>3</v>
      </c>
      <c r="F93" s="45">
        <f t="shared" si="4"/>
        <v>14</v>
      </c>
      <c r="G93" s="46">
        <f t="shared" si="5"/>
        <v>58</v>
      </c>
      <c r="H93" s="47">
        <f t="shared" si="6"/>
        <v>0.21428571428571427</v>
      </c>
      <c r="I93" s="2">
        <f t="shared" si="7"/>
        <v>57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12</v>
      </c>
      <c r="E94" s="2">
        <v>6</v>
      </c>
      <c r="F94" s="45">
        <f t="shared" si="4"/>
        <v>18</v>
      </c>
      <c r="G94" s="46">
        <f t="shared" si="5"/>
        <v>53</v>
      </c>
      <c r="H94" s="47">
        <f t="shared" si="6"/>
        <v>0.33333333333333331</v>
      </c>
      <c r="I94" s="2">
        <f t="shared" si="7"/>
        <v>35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23</v>
      </c>
      <c r="E95" s="2">
        <v>34</v>
      </c>
      <c r="F95" s="45">
        <f t="shared" si="4"/>
        <v>57</v>
      </c>
      <c r="G95" s="46">
        <f t="shared" si="5"/>
        <v>30</v>
      </c>
      <c r="H95" s="47">
        <f t="shared" si="6"/>
        <v>0.59649122807017541</v>
      </c>
      <c r="I95" s="2">
        <f t="shared" si="7"/>
        <v>1</v>
      </c>
    </row>
    <row r="96" spans="1:9" x14ac:dyDescent="0.15">
      <c r="A96" s="77" t="s">
        <v>193</v>
      </c>
      <c r="B96" s="77" t="s">
        <v>310</v>
      </c>
      <c r="C96" s="77" t="s">
        <v>194</v>
      </c>
      <c r="D96" s="48"/>
      <c r="E96" s="48"/>
      <c r="F96" s="49"/>
      <c r="G96" s="50"/>
      <c r="H96" s="51"/>
      <c r="I96" s="48"/>
    </row>
    <row r="97" spans="1:9" x14ac:dyDescent="0.15">
      <c r="A97" s="1" t="s">
        <v>195</v>
      </c>
      <c r="B97" s="8" t="s">
        <v>39</v>
      </c>
      <c r="C97" s="1" t="s">
        <v>196</v>
      </c>
      <c r="D97" s="2">
        <v>42</v>
      </c>
      <c r="E97" s="2">
        <v>26</v>
      </c>
      <c r="F97" s="45">
        <f>SUM(D97:E97)</f>
        <v>68</v>
      </c>
      <c r="G97" s="46">
        <f>_xlfn.RANK.EQ(F97,$F$12:$F$97,0)</f>
        <v>23</v>
      </c>
      <c r="H97" s="47">
        <f>E97/F97</f>
        <v>0.38235294117647056</v>
      </c>
      <c r="I97" s="2">
        <f>_xlfn.RANK.EQ(H97,$H$12:$H$97,0)</f>
        <v>24</v>
      </c>
    </row>
    <row r="98" spans="1:9" ht="14.25" thickBot="1" x14ac:dyDescent="0.2">
      <c r="B98" s="26"/>
    </row>
    <row r="99" spans="1:9" ht="14.25" thickBot="1" x14ac:dyDescent="0.2">
      <c r="C99" s="275" t="s">
        <v>517</v>
      </c>
      <c r="D99" s="276">
        <f>SUM(D12:D97)</f>
        <v>5132</v>
      </c>
      <c r="E99" s="276">
        <f t="shared" ref="E99:F99" si="8">SUM(E12:E97)</f>
        <v>2724</v>
      </c>
      <c r="F99" s="277">
        <f t="shared" si="8"/>
        <v>7856</v>
      </c>
    </row>
  </sheetData>
  <autoFilter ref="A11:I97" xr:uid="{00000000-0009-0000-0000-000026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6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277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448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8</v>
      </c>
      <c r="E6" s="57">
        <f>INDEX(E12:E97,MATCH(C6,C12:C97,0),0)</f>
        <v>6</v>
      </c>
      <c r="F6" s="57">
        <f>SUM(D6:E6)</f>
        <v>14</v>
      </c>
      <c r="G6" s="58">
        <f>_xlfn.RANK.EQ(F6,$F$12:$F$97,0)</f>
        <v>58</v>
      </c>
      <c r="H6" s="59">
        <f>E6/F6</f>
        <v>0.42857142857142855</v>
      </c>
      <c r="I6" s="60">
        <f>_xlfn.RANK.EQ(H6,$H$12:$H$97,0)</f>
        <v>16</v>
      </c>
    </row>
    <row r="7" spans="1:13" x14ac:dyDescent="0.15">
      <c r="C7" s="28" t="s">
        <v>20</v>
      </c>
      <c r="D7" s="94">
        <f>ROUND(SUMIF($B$12:$B$97,"G",D12:D97)/(COUNTIFS(B12:B97,"G",D12:D97,"&lt;&gt;")),1)</f>
        <v>22.5</v>
      </c>
      <c r="E7" s="95">
        <f>ROUND(SUMIF($B$12:$B$97,"G",E12:E97)/(COUNTIFS(B12:B97,"G",D12:D97,"&lt;&gt;")),1)</f>
        <v>15.1</v>
      </c>
      <c r="F7" s="95">
        <f>ROUND(SUM(D7:E7),1)</f>
        <v>37.6</v>
      </c>
      <c r="G7" s="30"/>
      <c r="H7" s="31">
        <f>E7/F7</f>
        <v>0.40159574468085102</v>
      </c>
      <c r="I7" s="32"/>
    </row>
    <row r="8" spans="1:13" ht="14.25" thickBot="1" x14ac:dyDescent="0.2">
      <c r="C8" s="33" t="s">
        <v>21</v>
      </c>
      <c r="D8" s="97">
        <f>ROUND(AVERAGE(D12:D97),1)</f>
        <v>92.3</v>
      </c>
      <c r="E8" s="98">
        <f>ROUND(AVERAGE(E12:E97),1)</f>
        <v>50.7</v>
      </c>
      <c r="F8" s="98">
        <f>ROUND(SUM(D8:E8),1)</f>
        <v>143</v>
      </c>
      <c r="G8" s="36"/>
      <c r="H8" s="37">
        <f>E8/F8</f>
        <v>0.35454545454545455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2022年度（基準日：５月１日）</v>
      </c>
      <c r="E10" s="361"/>
      <c r="F10" s="361"/>
      <c r="G10" s="361"/>
      <c r="H10" s="361"/>
      <c r="I10" s="362"/>
    </row>
    <row r="11" spans="1:13" ht="27" x14ac:dyDescent="0.15">
      <c r="A11" s="93" t="s">
        <v>22</v>
      </c>
      <c r="B11" s="39" t="s">
        <v>23</v>
      </c>
      <c r="C11" s="93" t="s">
        <v>15</v>
      </c>
      <c r="D11" s="40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189</v>
      </c>
      <c r="E12" s="2">
        <v>59</v>
      </c>
      <c r="F12" s="45">
        <f>SUM(D12:E12)</f>
        <v>248</v>
      </c>
      <c r="G12" s="46">
        <f>_xlfn.RANK.EQ(F12,$F$12:$F$97,0)</f>
        <v>9</v>
      </c>
      <c r="H12" s="47">
        <f>E12/F12</f>
        <v>0.23790322580645162</v>
      </c>
      <c r="I12" s="2">
        <f>_xlfn.RANK.EQ(H12,$H$12:$H$97,0)</f>
        <v>55</v>
      </c>
    </row>
    <row r="13" spans="1:13" x14ac:dyDescent="0.15">
      <c r="A13" s="1" t="s">
        <v>26</v>
      </c>
      <c r="B13" s="8" t="s">
        <v>313</v>
      </c>
      <c r="C13" s="1" t="s">
        <v>27</v>
      </c>
      <c r="D13" s="2">
        <v>39</v>
      </c>
      <c r="E13" s="2">
        <v>20</v>
      </c>
      <c r="F13" s="45">
        <f>SUM(D13:E13)</f>
        <v>59</v>
      </c>
      <c r="G13" s="46">
        <f>_xlfn.RANK.EQ(F13,$F$12:$F$97,0)</f>
        <v>29</v>
      </c>
      <c r="H13" s="47">
        <f>E13/F13</f>
        <v>0.33898305084745761</v>
      </c>
      <c r="I13" s="2">
        <f>_xlfn.RANK.EQ(H13,$H$12:$H$97,0)</f>
        <v>43</v>
      </c>
    </row>
    <row r="14" spans="1:13" x14ac:dyDescent="0.15">
      <c r="A14" s="77" t="s">
        <v>28</v>
      </c>
      <c r="B14" s="77" t="s">
        <v>310</v>
      </c>
      <c r="C14" s="77" t="s">
        <v>29</v>
      </c>
      <c r="D14" s="48"/>
      <c r="E14" s="48"/>
      <c r="F14" s="49"/>
      <c r="G14" s="50"/>
      <c r="H14" s="51"/>
      <c r="I14" s="48"/>
    </row>
    <row r="15" spans="1:13" x14ac:dyDescent="0.15">
      <c r="A15" s="1" t="s">
        <v>30</v>
      </c>
      <c r="B15" s="8" t="s">
        <v>311</v>
      </c>
      <c r="C15" s="1" t="s">
        <v>31</v>
      </c>
      <c r="D15" s="2">
        <v>40</v>
      </c>
      <c r="E15" s="2">
        <v>10</v>
      </c>
      <c r="F15" s="45">
        <f>SUM(D15:E15)</f>
        <v>50</v>
      </c>
      <c r="G15" s="46">
        <f>_xlfn.RANK.EQ(F15,$F$12:$F$97,0)</f>
        <v>34</v>
      </c>
      <c r="H15" s="47">
        <f>E15/F15</f>
        <v>0.2</v>
      </c>
      <c r="I15" s="2">
        <f>_xlfn.RANK.EQ(H15,$H$12:$H$97,0)</f>
        <v>57</v>
      </c>
    </row>
    <row r="16" spans="1:13" x14ac:dyDescent="0.15">
      <c r="A16" s="77" t="s">
        <v>32</v>
      </c>
      <c r="B16" s="77" t="s">
        <v>310</v>
      </c>
      <c r="C16" s="77" t="s">
        <v>33</v>
      </c>
      <c r="D16" s="48"/>
      <c r="E16" s="48"/>
      <c r="F16" s="49"/>
      <c r="G16" s="50"/>
      <c r="H16" s="51"/>
      <c r="I16" s="48"/>
    </row>
    <row r="17" spans="1:9" x14ac:dyDescent="0.15">
      <c r="A17" s="77" t="s">
        <v>34</v>
      </c>
      <c r="B17" s="77" t="s">
        <v>310</v>
      </c>
      <c r="C17" s="77" t="s">
        <v>35</v>
      </c>
      <c r="D17" s="48"/>
      <c r="E17" s="48"/>
      <c r="F17" s="49"/>
      <c r="G17" s="50"/>
      <c r="H17" s="51"/>
      <c r="I17" s="48"/>
    </row>
    <row r="18" spans="1:9" x14ac:dyDescent="0.15">
      <c r="A18" s="77" t="s">
        <v>36</v>
      </c>
      <c r="B18" s="77" t="s">
        <v>312</v>
      </c>
      <c r="C18" s="77" t="s">
        <v>37</v>
      </c>
      <c r="D18" s="48"/>
      <c r="E18" s="48"/>
      <c r="F18" s="49"/>
      <c r="G18" s="50"/>
      <c r="H18" s="51"/>
      <c r="I18" s="48"/>
    </row>
    <row r="19" spans="1:9" x14ac:dyDescent="0.15">
      <c r="A19" s="1" t="s">
        <v>38</v>
      </c>
      <c r="B19" s="8" t="s">
        <v>39</v>
      </c>
      <c r="C19" s="1" t="s">
        <v>40</v>
      </c>
      <c r="D19" s="2">
        <v>12</v>
      </c>
      <c r="E19" s="2">
        <v>9</v>
      </c>
      <c r="F19" s="45">
        <f t="shared" ref="F19:F27" si="0">SUM(D19:E19)</f>
        <v>21</v>
      </c>
      <c r="G19" s="46">
        <f t="shared" ref="G19:G27" si="1">_xlfn.RANK.EQ(F19,$F$12:$F$97,0)</f>
        <v>50</v>
      </c>
      <c r="H19" s="47">
        <f t="shared" ref="H19:H27" si="2">E19/F19</f>
        <v>0.42857142857142855</v>
      </c>
      <c r="I19" s="2">
        <f t="shared" ref="I19:I27" si="3">_xlfn.RANK.EQ(H19,$H$12:$H$97,0)</f>
        <v>16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7</v>
      </c>
      <c r="E20" s="2">
        <v>7</v>
      </c>
      <c r="F20" s="45">
        <f t="shared" si="0"/>
        <v>14</v>
      </c>
      <c r="G20" s="46">
        <f t="shared" si="1"/>
        <v>58</v>
      </c>
      <c r="H20" s="47">
        <f t="shared" si="2"/>
        <v>0.5</v>
      </c>
      <c r="I20" s="2">
        <f t="shared" si="3"/>
        <v>8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325</v>
      </c>
      <c r="E21" s="2">
        <v>116</v>
      </c>
      <c r="F21" s="45">
        <f t="shared" si="0"/>
        <v>441</v>
      </c>
      <c r="G21" s="46">
        <f t="shared" si="1"/>
        <v>6</v>
      </c>
      <c r="H21" s="47">
        <f t="shared" si="2"/>
        <v>0.26303854875283444</v>
      </c>
      <c r="I21" s="2">
        <f t="shared" si="3"/>
        <v>54</v>
      </c>
    </row>
    <row r="22" spans="1:9" x14ac:dyDescent="0.15">
      <c r="A22" s="1" t="s">
        <v>45</v>
      </c>
      <c r="B22" s="8" t="s">
        <v>313</v>
      </c>
      <c r="C22" s="1" t="s">
        <v>46</v>
      </c>
      <c r="D22" s="2">
        <v>18</v>
      </c>
      <c r="E22" s="2">
        <v>32</v>
      </c>
      <c r="F22" s="45">
        <f t="shared" si="0"/>
        <v>50</v>
      </c>
      <c r="G22" s="46">
        <f t="shared" si="1"/>
        <v>34</v>
      </c>
      <c r="H22" s="47">
        <f t="shared" si="2"/>
        <v>0.64</v>
      </c>
      <c r="I22" s="2">
        <f t="shared" si="3"/>
        <v>1</v>
      </c>
    </row>
    <row r="23" spans="1:9" x14ac:dyDescent="0.15">
      <c r="A23" s="1" t="s">
        <v>47</v>
      </c>
      <c r="B23" s="8" t="s">
        <v>39</v>
      </c>
      <c r="C23" s="1" t="s">
        <v>48</v>
      </c>
      <c r="D23" s="2">
        <v>11</v>
      </c>
      <c r="E23" s="2">
        <v>6</v>
      </c>
      <c r="F23" s="45">
        <f t="shared" si="0"/>
        <v>17</v>
      </c>
      <c r="G23" s="46">
        <f t="shared" si="1"/>
        <v>56</v>
      </c>
      <c r="H23" s="47">
        <f t="shared" si="2"/>
        <v>0.35294117647058826</v>
      </c>
      <c r="I23" s="2">
        <f t="shared" si="3"/>
        <v>38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10</v>
      </c>
      <c r="E24" s="2">
        <v>12</v>
      </c>
      <c r="F24" s="45">
        <f t="shared" si="0"/>
        <v>22</v>
      </c>
      <c r="G24" s="46">
        <f t="shared" si="1"/>
        <v>49</v>
      </c>
      <c r="H24" s="47">
        <f t="shared" si="2"/>
        <v>0.54545454545454541</v>
      </c>
      <c r="I24" s="2">
        <f t="shared" si="3"/>
        <v>4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3</v>
      </c>
      <c r="E25" s="2">
        <v>5</v>
      </c>
      <c r="F25" s="45">
        <f t="shared" si="0"/>
        <v>8</v>
      </c>
      <c r="G25" s="46">
        <f t="shared" si="1"/>
        <v>60</v>
      </c>
      <c r="H25" s="47">
        <f t="shared" si="2"/>
        <v>0.625</v>
      </c>
      <c r="I25" s="2">
        <f t="shared" si="3"/>
        <v>2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31</v>
      </c>
      <c r="E26" s="2">
        <v>17</v>
      </c>
      <c r="F26" s="45">
        <f t="shared" si="0"/>
        <v>48</v>
      </c>
      <c r="G26" s="46">
        <f t="shared" si="1"/>
        <v>37</v>
      </c>
      <c r="H26" s="47">
        <f t="shared" si="2"/>
        <v>0.35416666666666669</v>
      </c>
      <c r="I26" s="2">
        <f t="shared" si="3"/>
        <v>37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167</v>
      </c>
      <c r="E27" s="2">
        <v>79</v>
      </c>
      <c r="F27" s="45">
        <f t="shared" si="0"/>
        <v>246</v>
      </c>
      <c r="G27" s="46">
        <f t="shared" si="1"/>
        <v>10</v>
      </c>
      <c r="H27" s="47">
        <f t="shared" si="2"/>
        <v>0.32113821138211385</v>
      </c>
      <c r="I27" s="2">
        <f t="shared" si="3"/>
        <v>44</v>
      </c>
    </row>
    <row r="28" spans="1:9" x14ac:dyDescent="0.15">
      <c r="A28" s="77" t="s">
        <v>57</v>
      </c>
      <c r="B28" s="77" t="s">
        <v>311</v>
      </c>
      <c r="C28" s="77" t="s">
        <v>58</v>
      </c>
      <c r="D28" s="48"/>
      <c r="E28" s="48"/>
      <c r="F28" s="49"/>
      <c r="G28" s="50"/>
      <c r="H28" s="51"/>
      <c r="I28" s="48"/>
    </row>
    <row r="29" spans="1:9" x14ac:dyDescent="0.15">
      <c r="A29" s="1" t="s">
        <v>59</v>
      </c>
      <c r="B29" s="8" t="s">
        <v>315</v>
      </c>
      <c r="C29" s="1" t="s">
        <v>60</v>
      </c>
      <c r="D29" s="2">
        <v>13</v>
      </c>
      <c r="E29" s="2">
        <v>7</v>
      </c>
      <c r="F29" s="45">
        <f>SUM(D29:E29)</f>
        <v>20</v>
      </c>
      <c r="G29" s="46">
        <f>_xlfn.RANK.EQ(F29,$F$12:$F$97,0)</f>
        <v>55</v>
      </c>
      <c r="H29" s="47">
        <f>E29/F29</f>
        <v>0.35</v>
      </c>
      <c r="I29" s="2">
        <f>_xlfn.RANK.EQ(H29,$H$12:$H$97,0)</f>
        <v>39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16</v>
      </c>
      <c r="E30" s="2">
        <v>9</v>
      </c>
      <c r="F30" s="45">
        <f>SUM(D30:E30)</f>
        <v>25</v>
      </c>
      <c r="G30" s="46">
        <f>_xlfn.RANK.EQ(F30,$F$12:$F$97,0)</f>
        <v>46</v>
      </c>
      <c r="H30" s="47">
        <f>E30/F30</f>
        <v>0.36</v>
      </c>
      <c r="I30" s="2">
        <f>_xlfn.RANK.EQ(H30,$H$12:$H$97,0)</f>
        <v>35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43</v>
      </c>
      <c r="E31" s="2">
        <v>38</v>
      </c>
      <c r="F31" s="45">
        <f>SUM(D31:E31)</f>
        <v>81</v>
      </c>
      <c r="G31" s="46">
        <f>_xlfn.RANK.EQ(F31,$F$12:$F$97,0)</f>
        <v>23</v>
      </c>
      <c r="H31" s="47">
        <f>E31/F31</f>
        <v>0.46913580246913578</v>
      </c>
      <c r="I31" s="2">
        <f>_xlfn.RANK.EQ(H31,$H$12:$H$97,0)</f>
        <v>10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120</v>
      </c>
      <c r="E32" s="2">
        <v>53</v>
      </c>
      <c r="F32" s="45">
        <f>SUM(D32:E32)</f>
        <v>173</v>
      </c>
      <c r="G32" s="46">
        <f>_xlfn.RANK.EQ(F32,$F$12:$F$97,0)</f>
        <v>14</v>
      </c>
      <c r="H32" s="47">
        <f>E32/F32</f>
        <v>0.30635838150289019</v>
      </c>
      <c r="I32" s="2">
        <f>_xlfn.RANK.EQ(H32,$H$12:$H$97,0)</f>
        <v>46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609</v>
      </c>
      <c r="E33" s="2">
        <v>341</v>
      </c>
      <c r="F33" s="45">
        <f>SUM(D33:E33)</f>
        <v>950</v>
      </c>
      <c r="G33" s="46">
        <f>_xlfn.RANK.EQ(F33,$F$12:$F$97,0)</f>
        <v>2</v>
      </c>
      <c r="H33" s="47">
        <f>E33/F33</f>
        <v>0.35894736842105263</v>
      </c>
      <c r="I33" s="2">
        <f>_xlfn.RANK.EQ(H33,$H$12:$H$97,0)</f>
        <v>36</v>
      </c>
    </row>
    <row r="34" spans="1:9" x14ac:dyDescent="0.15">
      <c r="A34" s="77" t="s">
        <v>69</v>
      </c>
      <c r="B34" s="77" t="s">
        <v>312</v>
      </c>
      <c r="C34" s="77" t="s">
        <v>70</v>
      </c>
      <c r="D34" s="48"/>
      <c r="E34" s="48"/>
      <c r="F34" s="49"/>
      <c r="G34" s="50"/>
      <c r="H34" s="51"/>
      <c r="I34" s="48"/>
    </row>
    <row r="35" spans="1:9" x14ac:dyDescent="0.15">
      <c r="A35" s="77" t="s">
        <v>71</v>
      </c>
      <c r="B35" s="77" t="s">
        <v>311</v>
      </c>
      <c r="C35" s="77" t="s">
        <v>72</v>
      </c>
      <c r="D35" s="48"/>
      <c r="E35" s="48"/>
      <c r="F35" s="49"/>
      <c r="G35" s="50"/>
      <c r="H35" s="51"/>
      <c r="I35" s="48"/>
    </row>
    <row r="36" spans="1:9" x14ac:dyDescent="0.15">
      <c r="A36" s="77" t="s">
        <v>73</v>
      </c>
      <c r="B36" s="77" t="s">
        <v>311</v>
      </c>
      <c r="C36" s="77" t="s">
        <v>74</v>
      </c>
      <c r="D36" s="48"/>
      <c r="E36" s="48"/>
      <c r="F36" s="49"/>
      <c r="G36" s="50"/>
      <c r="H36" s="51"/>
      <c r="I36" s="48"/>
    </row>
    <row r="37" spans="1:9" x14ac:dyDescent="0.15">
      <c r="A37" s="1" t="s">
        <v>75</v>
      </c>
      <c r="B37" s="8" t="s">
        <v>310</v>
      </c>
      <c r="C37" s="1" t="s">
        <v>76</v>
      </c>
      <c r="D37" s="2">
        <v>73</v>
      </c>
      <c r="E37" s="2">
        <v>12</v>
      </c>
      <c r="F37" s="45">
        <f>SUM(D37:E37)</f>
        <v>85</v>
      </c>
      <c r="G37" s="46">
        <f>_xlfn.RANK.EQ(F37,$F$12:$F$97,0)</f>
        <v>22</v>
      </c>
      <c r="H37" s="47">
        <f>E37/F37</f>
        <v>0.14117647058823529</v>
      </c>
      <c r="I37" s="2">
        <f>_xlfn.RANK.EQ(H37,$H$12:$H$97,0)</f>
        <v>60</v>
      </c>
    </row>
    <row r="38" spans="1:9" x14ac:dyDescent="0.15">
      <c r="A38" s="77" t="s">
        <v>77</v>
      </c>
      <c r="B38" s="77" t="s">
        <v>315</v>
      </c>
      <c r="C38" s="77" t="s">
        <v>78</v>
      </c>
      <c r="D38" s="48"/>
      <c r="E38" s="48"/>
      <c r="F38" s="49"/>
      <c r="G38" s="50"/>
      <c r="H38" s="51"/>
      <c r="I38" s="48"/>
    </row>
    <row r="39" spans="1:9" x14ac:dyDescent="0.15">
      <c r="A39" s="1" t="s">
        <v>79</v>
      </c>
      <c r="B39" s="8" t="s">
        <v>313</v>
      </c>
      <c r="C39" s="1" t="s">
        <v>80</v>
      </c>
      <c r="D39" s="2">
        <v>151</v>
      </c>
      <c r="E39" s="2">
        <v>129</v>
      </c>
      <c r="F39" s="45">
        <f>SUM(D39:E39)</f>
        <v>280</v>
      </c>
      <c r="G39" s="46">
        <f>_xlfn.RANK.EQ(F39,$F$12:$F$97,0)</f>
        <v>8</v>
      </c>
      <c r="H39" s="47">
        <f>E39/F39</f>
        <v>0.46071428571428569</v>
      </c>
      <c r="I39" s="2">
        <f>_xlfn.RANK.EQ(H39,$H$12:$H$97,0)</f>
        <v>11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56</v>
      </c>
      <c r="E40" s="2">
        <v>12</v>
      </c>
      <c r="F40" s="45">
        <f>SUM(D40:E40)</f>
        <v>68</v>
      </c>
      <c r="G40" s="46">
        <f>_xlfn.RANK.EQ(F40,$F$12:$F$97,0)</f>
        <v>27</v>
      </c>
      <c r="H40" s="47">
        <f>E40/F40</f>
        <v>0.17647058823529413</v>
      </c>
      <c r="I40" s="2">
        <f>_xlfn.RANK.EQ(H40,$H$12:$H$97,0)</f>
        <v>58</v>
      </c>
    </row>
    <row r="41" spans="1:9" x14ac:dyDescent="0.15">
      <c r="A41" s="77" t="s">
        <v>83</v>
      </c>
      <c r="B41" s="77" t="s">
        <v>310</v>
      </c>
      <c r="C41" s="77" t="s">
        <v>84</v>
      </c>
      <c r="D41" s="48"/>
      <c r="E41" s="48"/>
      <c r="F41" s="49"/>
      <c r="G41" s="50"/>
      <c r="H41" s="51"/>
      <c r="I41" s="48"/>
    </row>
    <row r="42" spans="1:9" x14ac:dyDescent="0.15">
      <c r="A42" s="1" t="s">
        <v>85</v>
      </c>
      <c r="B42" s="8" t="s">
        <v>311</v>
      </c>
      <c r="C42" s="1" t="s">
        <v>86</v>
      </c>
      <c r="D42" s="2">
        <v>442</v>
      </c>
      <c r="E42" s="2">
        <v>255</v>
      </c>
      <c r="F42" s="45">
        <f>SUM(D42:E42)</f>
        <v>697</v>
      </c>
      <c r="G42" s="46">
        <f>_xlfn.RANK.EQ(F42,$F$12:$F$97,0)</f>
        <v>3</v>
      </c>
      <c r="H42" s="47">
        <f>E42/F42</f>
        <v>0.36585365853658536</v>
      </c>
      <c r="I42" s="2">
        <f>_xlfn.RANK.EQ(H42,$H$12:$H$97,0)</f>
        <v>34</v>
      </c>
    </row>
    <row r="43" spans="1:9" x14ac:dyDescent="0.15">
      <c r="A43" s="77" t="s">
        <v>87</v>
      </c>
      <c r="B43" s="77" t="s">
        <v>314</v>
      </c>
      <c r="C43" s="77" t="s">
        <v>88</v>
      </c>
      <c r="D43" s="48"/>
      <c r="E43" s="48"/>
      <c r="F43" s="49"/>
      <c r="G43" s="50"/>
      <c r="H43" s="51"/>
      <c r="I43" s="48"/>
    </row>
    <row r="44" spans="1:9" x14ac:dyDescent="0.15">
      <c r="A44" s="77" t="s">
        <v>89</v>
      </c>
      <c r="B44" s="91" t="s">
        <v>310</v>
      </c>
      <c r="C44" s="77" t="s">
        <v>90</v>
      </c>
      <c r="D44" s="48"/>
      <c r="E44" s="48"/>
      <c r="F44" s="49"/>
      <c r="G44" s="50"/>
      <c r="H44" s="51"/>
      <c r="I44" s="48"/>
    </row>
    <row r="45" spans="1:9" x14ac:dyDescent="0.15">
      <c r="A45" s="1" t="s">
        <v>91</v>
      </c>
      <c r="B45" s="8" t="s">
        <v>315</v>
      </c>
      <c r="C45" s="1" t="s">
        <v>92</v>
      </c>
      <c r="D45" s="2">
        <v>65</v>
      </c>
      <c r="E45" s="2">
        <v>35</v>
      </c>
      <c r="F45" s="45">
        <f>SUM(D45:E45)</f>
        <v>100</v>
      </c>
      <c r="G45" s="46">
        <f>_xlfn.RANK.EQ(F45,$F$12:$F$97,0)</f>
        <v>19</v>
      </c>
      <c r="H45" s="47">
        <f>E45/F45</f>
        <v>0.35</v>
      </c>
      <c r="I45" s="2">
        <f>_xlfn.RANK.EQ(H45,$H$12:$H$97,0)</f>
        <v>39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48"/>
      <c r="E46" s="48"/>
      <c r="F46" s="49"/>
      <c r="G46" s="50"/>
      <c r="H46" s="51"/>
      <c r="I46" s="48"/>
    </row>
    <row r="47" spans="1:9" x14ac:dyDescent="0.15">
      <c r="A47" s="1" t="s">
        <v>95</v>
      </c>
      <c r="B47" s="8" t="s">
        <v>309</v>
      </c>
      <c r="C47" s="1" t="s">
        <v>96</v>
      </c>
      <c r="D47" s="2">
        <v>15</v>
      </c>
      <c r="E47" s="2">
        <v>6</v>
      </c>
      <c r="F47" s="45">
        <f>SUM(D47:E47)</f>
        <v>21</v>
      </c>
      <c r="G47" s="46">
        <f>_xlfn.RANK.EQ(F47,$F$12:$F$97,0)</f>
        <v>50</v>
      </c>
      <c r="H47" s="47">
        <f>E47/F47</f>
        <v>0.2857142857142857</v>
      </c>
      <c r="I47" s="2">
        <f>_xlfn.RANK.EQ(H47,$H$12:$H$97,0)</f>
        <v>50</v>
      </c>
    </row>
    <row r="48" spans="1:9" x14ac:dyDescent="0.15">
      <c r="A48" s="77" t="s">
        <v>97</v>
      </c>
      <c r="B48" s="77" t="s">
        <v>310</v>
      </c>
      <c r="C48" s="77" t="s">
        <v>98</v>
      </c>
      <c r="D48" s="48"/>
      <c r="E48" s="48"/>
      <c r="F48" s="49"/>
      <c r="G48" s="50"/>
      <c r="H48" s="51"/>
      <c r="I48" s="48"/>
    </row>
    <row r="49" spans="1:9" x14ac:dyDescent="0.15">
      <c r="A49" s="1" t="s">
        <v>99</v>
      </c>
      <c r="B49" s="8" t="s">
        <v>313</v>
      </c>
      <c r="C49" s="1" t="s">
        <v>100</v>
      </c>
      <c r="D49" s="2">
        <v>131</v>
      </c>
      <c r="E49" s="2">
        <v>107</v>
      </c>
      <c r="F49" s="45">
        <f>SUM(D49:E49)</f>
        <v>238</v>
      </c>
      <c r="G49" s="46">
        <f>_xlfn.RANK.EQ(F49,$F$12:$F$97,0)</f>
        <v>11</v>
      </c>
      <c r="H49" s="47">
        <f>E49/F49</f>
        <v>0.44957983193277312</v>
      </c>
      <c r="I49" s="2">
        <f>_xlfn.RANK.EQ(H49,$H$12:$H$97,0)</f>
        <v>13</v>
      </c>
    </row>
    <row r="50" spans="1:9" x14ac:dyDescent="0.15">
      <c r="A50" s="1" t="s">
        <v>101</v>
      </c>
      <c r="B50" s="8" t="s">
        <v>39</v>
      </c>
      <c r="C50" s="1" t="s">
        <v>102</v>
      </c>
      <c r="D50" s="2">
        <v>13</v>
      </c>
      <c r="E50" s="2">
        <v>4</v>
      </c>
      <c r="F50" s="45">
        <f>SUM(D50:E50)</f>
        <v>17</v>
      </c>
      <c r="G50" s="46">
        <f>_xlfn.RANK.EQ(F50,$F$12:$F$97,0)</f>
        <v>56</v>
      </c>
      <c r="H50" s="47">
        <f>E50/F50</f>
        <v>0.23529411764705882</v>
      </c>
      <c r="I50" s="2">
        <f>_xlfn.RANK.EQ(H50,$H$12:$H$97,0)</f>
        <v>56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45</v>
      </c>
      <c r="E51" s="2">
        <v>31</v>
      </c>
      <c r="F51" s="45">
        <f>SUM(D51:E51)</f>
        <v>76</v>
      </c>
      <c r="G51" s="46">
        <f>_xlfn.RANK.EQ(F51,$F$12:$F$97,0)</f>
        <v>24</v>
      </c>
      <c r="H51" s="47">
        <f>E51/F51</f>
        <v>0.40789473684210525</v>
      </c>
      <c r="I51" s="2">
        <f>_xlfn.RANK.EQ(H51,$H$12:$H$97,0)</f>
        <v>21</v>
      </c>
    </row>
    <row r="52" spans="1:9" x14ac:dyDescent="0.15">
      <c r="A52" s="77" t="s">
        <v>105</v>
      </c>
      <c r="B52" s="77" t="s">
        <v>314</v>
      </c>
      <c r="C52" s="77" t="s">
        <v>106</v>
      </c>
      <c r="D52" s="48"/>
      <c r="E52" s="48"/>
      <c r="F52" s="49"/>
      <c r="G52" s="50"/>
      <c r="H52" s="51"/>
      <c r="I52" s="48"/>
    </row>
    <row r="53" spans="1:9" x14ac:dyDescent="0.15">
      <c r="A53" s="1" t="s">
        <v>107</v>
      </c>
      <c r="B53" s="8" t="s">
        <v>39</v>
      </c>
      <c r="C53" s="1" t="s">
        <v>108</v>
      </c>
      <c r="D53" s="2">
        <v>41</v>
      </c>
      <c r="E53" s="2">
        <v>26</v>
      </c>
      <c r="F53" s="45">
        <f>SUM(D53:E53)</f>
        <v>67</v>
      </c>
      <c r="G53" s="46">
        <f>_xlfn.RANK.EQ(F53,$F$12:$F$97,0)</f>
        <v>28</v>
      </c>
      <c r="H53" s="47">
        <f>E53/F53</f>
        <v>0.38805970149253732</v>
      </c>
      <c r="I53" s="2">
        <f>_xlfn.RANK.EQ(H53,$H$12:$H$97,0)</f>
        <v>29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31</v>
      </c>
      <c r="E54" s="2">
        <v>18</v>
      </c>
      <c r="F54" s="45">
        <f>SUM(D54:E54)</f>
        <v>49</v>
      </c>
      <c r="G54" s="46">
        <f>_xlfn.RANK.EQ(F54,$F$12:$F$97,0)</f>
        <v>36</v>
      </c>
      <c r="H54" s="47">
        <f>E54/F54</f>
        <v>0.36734693877551022</v>
      </c>
      <c r="I54" s="2">
        <f>_xlfn.RANK.EQ(H54,$H$12:$H$97,0)</f>
        <v>33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25</v>
      </c>
      <c r="E55" s="2">
        <v>11</v>
      </c>
      <c r="F55" s="45">
        <f>SUM(D55:E55)</f>
        <v>36</v>
      </c>
      <c r="G55" s="46">
        <f>_xlfn.RANK.EQ(F55,$F$12:$F$97,0)</f>
        <v>41</v>
      </c>
      <c r="H55" s="47">
        <f>E55/F55</f>
        <v>0.30555555555555558</v>
      </c>
      <c r="I55" s="2">
        <f>_xlfn.RANK.EQ(H55,$H$12:$H$97,0)</f>
        <v>47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25</v>
      </c>
      <c r="E56" s="2">
        <v>18</v>
      </c>
      <c r="F56" s="45">
        <f>SUM(D56:E56)</f>
        <v>43</v>
      </c>
      <c r="G56" s="46">
        <f>_xlfn.RANK.EQ(F56,$F$12:$F$97,0)</f>
        <v>40</v>
      </c>
      <c r="H56" s="47">
        <f>E56/F56</f>
        <v>0.41860465116279072</v>
      </c>
      <c r="I56" s="2">
        <f>_xlfn.RANK.EQ(H56,$H$12:$H$97,0)</f>
        <v>19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25</v>
      </c>
      <c r="E57" s="2">
        <v>30</v>
      </c>
      <c r="F57" s="45">
        <f>SUM(D57:E57)</f>
        <v>55</v>
      </c>
      <c r="G57" s="46">
        <f>_xlfn.RANK.EQ(F57,$F$12:$F$97,0)</f>
        <v>32</v>
      </c>
      <c r="H57" s="47">
        <f>E57/F57</f>
        <v>0.54545454545454541</v>
      </c>
      <c r="I57" s="2">
        <f>_xlfn.RANK.EQ(H57,$H$12:$H$97,0)</f>
        <v>4</v>
      </c>
    </row>
    <row r="58" spans="1:9" x14ac:dyDescent="0.15">
      <c r="A58" s="77" t="s">
        <v>117</v>
      </c>
      <c r="B58" s="77" t="s">
        <v>312</v>
      </c>
      <c r="C58" s="77" t="s">
        <v>118</v>
      </c>
      <c r="D58" s="48"/>
      <c r="E58" s="48"/>
      <c r="F58" s="49"/>
      <c r="G58" s="50"/>
      <c r="H58" s="51"/>
      <c r="I58" s="48"/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128</v>
      </c>
      <c r="E59" s="2">
        <v>54</v>
      </c>
      <c r="F59" s="45">
        <f>SUM(D59:E59)</f>
        <v>182</v>
      </c>
      <c r="G59" s="46">
        <f>_xlfn.RANK.EQ(F59,$F$12:$F$97,0)</f>
        <v>12</v>
      </c>
      <c r="H59" s="47">
        <f>E59/F59</f>
        <v>0.2967032967032967</v>
      </c>
      <c r="I59" s="2">
        <f>_xlfn.RANK.EQ(H59,$H$12:$H$97,0)</f>
        <v>48</v>
      </c>
    </row>
    <row r="60" spans="1:9" x14ac:dyDescent="0.15">
      <c r="A60" s="77" t="s">
        <v>121</v>
      </c>
      <c r="B60" s="77" t="s">
        <v>310</v>
      </c>
      <c r="C60" s="77" t="s">
        <v>122</v>
      </c>
      <c r="D60" s="48"/>
      <c r="E60" s="48"/>
      <c r="F60" s="49"/>
      <c r="G60" s="50"/>
      <c r="H60" s="51"/>
      <c r="I60" s="48"/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51</v>
      </c>
      <c r="E61" s="2">
        <v>42</v>
      </c>
      <c r="F61" s="45">
        <f>SUM(D61:E61)</f>
        <v>93</v>
      </c>
      <c r="G61" s="46">
        <f>_xlfn.RANK.EQ(F61,$F$12:$F$97,0)</f>
        <v>21</v>
      </c>
      <c r="H61" s="47">
        <f>E61/F61</f>
        <v>0.45161290322580644</v>
      </c>
      <c r="I61" s="2">
        <f>_xlfn.RANK.EQ(H61,$H$12:$H$97,0)</f>
        <v>12</v>
      </c>
    </row>
    <row r="62" spans="1:9" x14ac:dyDescent="0.15">
      <c r="A62" s="77" t="s">
        <v>125</v>
      </c>
      <c r="B62" s="77" t="s">
        <v>310</v>
      </c>
      <c r="C62" s="77" t="s">
        <v>126</v>
      </c>
      <c r="D62" s="48"/>
      <c r="E62" s="48"/>
      <c r="F62" s="49"/>
      <c r="G62" s="50"/>
      <c r="H62" s="51"/>
      <c r="I62" s="48"/>
    </row>
    <row r="63" spans="1:9" x14ac:dyDescent="0.15">
      <c r="A63" s="1" t="s">
        <v>127</v>
      </c>
      <c r="B63" s="8" t="s">
        <v>39</v>
      </c>
      <c r="C63" s="1" t="s">
        <v>128</v>
      </c>
      <c r="D63" s="2">
        <v>15</v>
      </c>
      <c r="E63" s="2">
        <v>10</v>
      </c>
      <c r="F63" s="45">
        <f>SUM(D63:E63)</f>
        <v>25</v>
      </c>
      <c r="G63" s="46">
        <f>_xlfn.RANK.EQ(F63,$F$12:$F$97,0)</f>
        <v>46</v>
      </c>
      <c r="H63" s="47">
        <f>E63/F63</f>
        <v>0.4</v>
      </c>
      <c r="I63" s="2">
        <f>_xlfn.RANK.EQ(H63,$H$12:$H$97,0)</f>
        <v>26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19</v>
      </c>
      <c r="E64" s="2">
        <v>10</v>
      </c>
      <c r="F64" s="45">
        <f>SUM(D64:E64)</f>
        <v>29</v>
      </c>
      <c r="G64" s="46">
        <f>_xlfn.RANK.EQ(F64,$F$12:$F$97,0)</f>
        <v>43</v>
      </c>
      <c r="H64" s="47">
        <f>E64/F64</f>
        <v>0.34482758620689657</v>
      </c>
      <c r="I64" s="2">
        <f>_xlfn.RANK.EQ(H64,$H$12:$H$97,0)</f>
        <v>42</v>
      </c>
    </row>
    <row r="65" spans="1:9" x14ac:dyDescent="0.15">
      <c r="A65" s="77" t="s">
        <v>131</v>
      </c>
      <c r="B65" s="77" t="s">
        <v>312</v>
      </c>
      <c r="C65" s="77" t="s">
        <v>132</v>
      </c>
      <c r="D65" s="48"/>
      <c r="E65" s="48"/>
      <c r="F65" s="49"/>
      <c r="G65" s="50"/>
      <c r="H65" s="51"/>
      <c r="I65" s="48"/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697</v>
      </c>
      <c r="E66" s="2">
        <v>416</v>
      </c>
      <c r="F66" s="45">
        <f>SUM(D66:E66)</f>
        <v>1113</v>
      </c>
      <c r="G66" s="46">
        <f>_xlfn.RANK.EQ(F66,$F$12:$F$97,0)</f>
        <v>1</v>
      </c>
      <c r="H66" s="47">
        <f>E66/F66</f>
        <v>0.37376460017969454</v>
      </c>
      <c r="I66" s="2">
        <f>_xlfn.RANK.EQ(H66,$H$12:$H$97,0)</f>
        <v>32</v>
      </c>
    </row>
    <row r="67" spans="1:9" x14ac:dyDescent="0.15">
      <c r="A67" s="1" t="s">
        <v>135</v>
      </c>
      <c r="B67" s="8" t="s">
        <v>313</v>
      </c>
      <c r="C67" s="1" t="s">
        <v>136</v>
      </c>
      <c r="D67" s="2">
        <v>58</v>
      </c>
      <c r="E67" s="2">
        <v>40</v>
      </c>
      <c r="F67" s="45">
        <f>SUM(D67:E67)</f>
        <v>98</v>
      </c>
      <c r="G67" s="46">
        <f>_xlfn.RANK.EQ(F67,$F$12:$F$97,0)</f>
        <v>20</v>
      </c>
      <c r="H67" s="47">
        <f>E67/F67</f>
        <v>0.40816326530612246</v>
      </c>
      <c r="I67" s="2">
        <f>_xlfn.RANK.EQ(H67,$H$12:$H$97,0)</f>
        <v>20</v>
      </c>
    </row>
    <row r="68" spans="1:9" x14ac:dyDescent="0.15">
      <c r="A68" s="77" t="s">
        <v>137</v>
      </c>
      <c r="B68" s="77" t="s">
        <v>310</v>
      </c>
      <c r="C68" s="77" t="s">
        <v>138</v>
      </c>
      <c r="D68" s="48"/>
      <c r="E68" s="48"/>
      <c r="F68" s="49"/>
      <c r="G68" s="50"/>
      <c r="H68" s="51"/>
      <c r="I68" s="48"/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377</v>
      </c>
      <c r="E69" s="2">
        <v>148</v>
      </c>
      <c r="F69" s="45">
        <f>SUM(D69:E69)</f>
        <v>525</v>
      </c>
      <c r="G69" s="46">
        <f>_xlfn.RANK.EQ(F69,$F$12:$F$97,0)</f>
        <v>5</v>
      </c>
      <c r="H69" s="47">
        <f>E69/F69</f>
        <v>0.28190476190476188</v>
      </c>
      <c r="I69" s="2">
        <f>_xlfn.RANK.EQ(H69,$H$12:$H$97,0)</f>
        <v>52</v>
      </c>
    </row>
    <row r="70" spans="1:9" x14ac:dyDescent="0.15">
      <c r="A70" s="1" t="s">
        <v>141</v>
      </c>
      <c r="B70" s="8" t="s">
        <v>313</v>
      </c>
      <c r="C70" s="1" t="s">
        <v>142</v>
      </c>
      <c r="D70" s="2">
        <v>72</v>
      </c>
      <c r="E70" s="2">
        <v>54</v>
      </c>
      <c r="F70" s="45">
        <f>SUM(D70:E70)</f>
        <v>126</v>
      </c>
      <c r="G70" s="46">
        <f>_xlfn.RANK.EQ(F70,$F$12:$F$97,0)</f>
        <v>16</v>
      </c>
      <c r="H70" s="47">
        <f>E70/F70</f>
        <v>0.42857142857142855</v>
      </c>
      <c r="I70" s="2">
        <f>_xlfn.RANK.EQ(H70,$H$12:$H$97,0)</f>
        <v>16</v>
      </c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454</v>
      </c>
      <c r="E71" s="2">
        <v>176</v>
      </c>
      <c r="F71" s="45">
        <f>SUM(D71:E71)</f>
        <v>630</v>
      </c>
      <c r="G71" s="46">
        <f>_xlfn.RANK.EQ(F71,$F$12:$F$97,0)</f>
        <v>4</v>
      </c>
      <c r="H71" s="47">
        <f>E71/F71</f>
        <v>0.27936507936507937</v>
      </c>
      <c r="I71" s="2">
        <f>_xlfn.RANK.EQ(H71,$H$12:$H$97,0)</f>
        <v>53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88</v>
      </c>
      <c r="E72" s="2">
        <v>55</v>
      </c>
      <c r="F72" s="45">
        <f>SUM(D72:E72)</f>
        <v>143</v>
      </c>
      <c r="G72" s="46">
        <f>_xlfn.RANK.EQ(F72,$F$12:$F$97,0)</f>
        <v>15</v>
      </c>
      <c r="H72" s="47">
        <f>E72/F72</f>
        <v>0.38461538461538464</v>
      </c>
      <c r="I72" s="2">
        <f>_xlfn.RANK.EQ(H72,$H$12:$H$97,0)</f>
        <v>30</v>
      </c>
    </row>
    <row r="73" spans="1:9" x14ac:dyDescent="0.15">
      <c r="A73" s="1" t="s">
        <v>147</v>
      </c>
      <c r="B73" s="8" t="s">
        <v>313</v>
      </c>
      <c r="C73" s="1" t="s">
        <v>148</v>
      </c>
      <c r="D73" s="2">
        <v>34</v>
      </c>
      <c r="E73" s="2">
        <v>18</v>
      </c>
      <c r="F73" s="45">
        <f>SUM(D73:E73)</f>
        <v>52</v>
      </c>
      <c r="G73" s="46">
        <f>_xlfn.RANK.EQ(F73,$F$12:$F$97,0)</f>
        <v>33</v>
      </c>
      <c r="H73" s="47">
        <f>E73/F73</f>
        <v>0.34615384615384615</v>
      </c>
      <c r="I73" s="2">
        <f>_xlfn.RANK.EQ(H73,$H$12:$H$97,0)</f>
        <v>41</v>
      </c>
    </row>
    <row r="74" spans="1:9" x14ac:dyDescent="0.15">
      <c r="A74" s="77" t="s">
        <v>149</v>
      </c>
      <c r="B74" s="77" t="s">
        <v>315</v>
      </c>
      <c r="C74" s="77" t="s">
        <v>150</v>
      </c>
      <c r="D74" s="48"/>
      <c r="E74" s="48"/>
      <c r="F74" s="49"/>
      <c r="G74" s="50"/>
      <c r="H74" s="51"/>
      <c r="I74" s="48"/>
    </row>
    <row r="75" spans="1:9" x14ac:dyDescent="0.15">
      <c r="A75" s="77" t="s">
        <v>151</v>
      </c>
      <c r="B75" s="77" t="s">
        <v>314</v>
      </c>
      <c r="C75" s="77" t="s">
        <v>152</v>
      </c>
      <c r="D75" s="48"/>
      <c r="E75" s="48"/>
      <c r="F75" s="49"/>
      <c r="G75" s="50"/>
      <c r="H75" s="51"/>
      <c r="I75" s="48"/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15</v>
      </c>
      <c r="E76" s="2">
        <v>9</v>
      </c>
      <c r="F76" s="45">
        <f>SUM(D76:E76)</f>
        <v>24</v>
      </c>
      <c r="G76" s="46">
        <f>_xlfn.RANK.EQ(F76,$F$12:$F$97,0)</f>
        <v>48</v>
      </c>
      <c r="H76" s="47">
        <f>E76/F76</f>
        <v>0.375</v>
      </c>
      <c r="I76" s="2">
        <f>_xlfn.RANK.EQ(H76,$H$12:$H$97,0)</f>
        <v>31</v>
      </c>
    </row>
    <row r="77" spans="1:9" x14ac:dyDescent="0.15">
      <c r="A77" s="77" t="s">
        <v>155</v>
      </c>
      <c r="B77" s="77" t="s">
        <v>39</v>
      </c>
      <c r="C77" s="77" t="s">
        <v>156</v>
      </c>
      <c r="D77" s="48"/>
      <c r="E77" s="48"/>
      <c r="F77" s="49"/>
      <c r="G77" s="50"/>
      <c r="H77" s="51"/>
      <c r="I77" s="48"/>
    </row>
    <row r="78" spans="1:9" x14ac:dyDescent="0.15">
      <c r="A78" s="1" t="s">
        <v>157</v>
      </c>
      <c r="B78" s="8" t="s">
        <v>39</v>
      </c>
      <c r="C78" s="1" t="s">
        <v>158</v>
      </c>
      <c r="D78" s="2">
        <v>10</v>
      </c>
      <c r="E78" s="2">
        <v>11</v>
      </c>
      <c r="F78" s="45">
        <f>SUM(D78:E78)</f>
        <v>21</v>
      </c>
      <c r="G78" s="46">
        <f>_xlfn.RANK.EQ(F78,$F$12:$F$97,0)</f>
        <v>50</v>
      </c>
      <c r="H78" s="47">
        <f>E78/F78</f>
        <v>0.52380952380952384</v>
      </c>
      <c r="I78" s="2">
        <f>_xlfn.RANK.EQ(H78,$H$12:$H$97,0)</f>
        <v>7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58</v>
      </c>
      <c r="E79" s="2">
        <v>47</v>
      </c>
      <c r="F79" s="45">
        <f>SUM(D79:E79)</f>
        <v>105</v>
      </c>
      <c r="G79" s="46">
        <f>_xlfn.RANK.EQ(F79,$F$12:$F$97,0)</f>
        <v>18</v>
      </c>
      <c r="H79" s="47">
        <f>E79/F79</f>
        <v>0.44761904761904764</v>
      </c>
      <c r="I79" s="2">
        <f>_xlfn.RANK.EQ(H79,$H$12:$H$97,0)</f>
        <v>14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72</v>
      </c>
      <c r="E80" s="2">
        <v>34</v>
      </c>
      <c r="F80" s="45">
        <f>SUM(D80:E80)</f>
        <v>106</v>
      </c>
      <c r="G80" s="46">
        <f>_xlfn.RANK.EQ(F80,$F$12:$F$97,0)</f>
        <v>17</v>
      </c>
      <c r="H80" s="47">
        <f>E80/F80</f>
        <v>0.32075471698113206</v>
      </c>
      <c r="I80" s="2">
        <f>_xlfn.RANK.EQ(H80,$H$12:$H$97,0)</f>
        <v>45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39</v>
      </c>
      <c r="E81" s="2">
        <v>8</v>
      </c>
      <c r="F81" s="45">
        <f>SUM(D81:E81)</f>
        <v>47</v>
      </c>
      <c r="G81" s="46">
        <f>_xlfn.RANK.EQ(F81,$F$12:$F$97,0)</f>
        <v>38</v>
      </c>
      <c r="H81" s="47">
        <f>E81/F81</f>
        <v>0.1702127659574468</v>
      </c>
      <c r="I81" s="2">
        <f>_xlfn.RANK.EQ(H81,$H$12:$H$97,0)</f>
        <v>59</v>
      </c>
    </row>
    <row r="82" spans="1:9" x14ac:dyDescent="0.15">
      <c r="A82" s="77" t="s">
        <v>165</v>
      </c>
      <c r="B82" s="77" t="s">
        <v>39</v>
      </c>
      <c r="C82" s="77" t="s">
        <v>166</v>
      </c>
      <c r="D82" s="48"/>
      <c r="E82" s="48"/>
      <c r="F82" s="49"/>
      <c r="G82" s="50"/>
      <c r="H82" s="51"/>
      <c r="I82" s="48"/>
    </row>
    <row r="83" spans="1:9" x14ac:dyDescent="0.15">
      <c r="A83" s="1" t="s">
        <v>167</v>
      </c>
      <c r="B83" s="8" t="s">
        <v>313</v>
      </c>
      <c r="C83" s="1" t="s">
        <v>168</v>
      </c>
      <c r="D83" s="2">
        <v>104</v>
      </c>
      <c r="E83" s="2">
        <v>70</v>
      </c>
      <c r="F83" s="45">
        <f>SUM(D83:E83)</f>
        <v>174</v>
      </c>
      <c r="G83" s="46">
        <f>_xlfn.RANK.EQ(F83,$F$12:$F$97,0)</f>
        <v>13</v>
      </c>
      <c r="H83" s="47">
        <f>E83/F83</f>
        <v>0.40229885057471265</v>
      </c>
      <c r="I83" s="2">
        <f>_xlfn.RANK.EQ(H83,$H$12:$H$97,0)</f>
        <v>24</v>
      </c>
    </row>
    <row r="84" spans="1:9" x14ac:dyDescent="0.15">
      <c r="A84" s="1" t="s">
        <v>169</v>
      </c>
      <c r="B84" s="8" t="s">
        <v>39</v>
      </c>
      <c r="C84" s="1" t="s">
        <v>170</v>
      </c>
      <c r="D84" s="2">
        <v>45</v>
      </c>
      <c r="E84" s="2">
        <v>31</v>
      </c>
      <c r="F84" s="45">
        <f>SUM(D84:E84)</f>
        <v>76</v>
      </c>
      <c r="G84" s="46">
        <f>_xlfn.RANK.EQ(F84,$F$12:$F$97,0)</f>
        <v>24</v>
      </c>
      <c r="H84" s="47">
        <f>E84/F84</f>
        <v>0.40789473684210525</v>
      </c>
      <c r="I84" s="2">
        <f>_xlfn.RANK.EQ(H84,$H$12:$H$97,0)</f>
        <v>21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28</v>
      </c>
      <c r="E85" s="2">
        <v>18</v>
      </c>
      <c r="F85" s="45">
        <f>SUM(D85:E85)</f>
        <v>46</v>
      </c>
      <c r="G85" s="46">
        <f>_xlfn.RANK.EQ(F85,$F$12:$F$97,0)</f>
        <v>39</v>
      </c>
      <c r="H85" s="47">
        <f>E85/F85</f>
        <v>0.39130434782608697</v>
      </c>
      <c r="I85" s="2">
        <f>_xlfn.RANK.EQ(H85,$H$12:$H$97,0)</f>
        <v>28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8</v>
      </c>
      <c r="E86" s="52">
        <v>6</v>
      </c>
      <c r="F86" s="53">
        <f>SUM(D86:E86)</f>
        <v>14</v>
      </c>
      <c r="G86" s="54">
        <f>_xlfn.RANK.EQ(F86,$F$12:$F$97,0)</f>
        <v>58</v>
      </c>
      <c r="H86" s="55">
        <f>E86/F86</f>
        <v>0.42857142857142855</v>
      </c>
      <c r="I86" s="52">
        <f>_xlfn.RANK.EQ(H86,$H$12:$H$97,0)</f>
        <v>16</v>
      </c>
    </row>
    <row r="87" spans="1:9" x14ac:dyDescent="0.15">
      <c r="A87" s="77" t="s">
        <v>175</v>
      </c>
      <c r="B87" s="77" t="s">
        <v>310</v>
      </c>
      <c r="C87" s="77" t="s">
        <v>176</v>
      </c>
      <c r="D87" s="48"/>
      <c r="E87" s="48"/>
      <c r="F87" s="49"/>
      <c r="G87" s="50"/>
      <c r="H87" s="51"/>
      <c r="I87" s="48"/>
    </row>
    <row r="88" spans="1:9" x14ac:dyDescent="0.15">
      <c r="A88" s="1" t="s">
        <v>177</v>
      </c>
      <c r="B88" s="8" t="s">
        <v>313</v>
      </c>
      <c r="C88" s="1" t="s">
        <v>178</v>
      </c>
      <c r="D88" s="2">
        <v>34</v>
      </c>
      <c r="E88" s="2">
        <v>22</v>
      </c>
      <c r="F88" s="45">
        <f t="shared" ref="F88:F95" si="4">SUM(D88:E88)</f>
        <v>56</v>
      </c>
      <c r="G88" s="46">
        <f t="shared" ref="G88:G95" si="5">_xlfn.RANK.EQ(F88,$F$12:$F$97,0)</f>
        <v>31</v>
      </c>
      <c r="H88" s="47">
        <f t="shared" ref="H88:H95" si="6">E88/F88</f>
        <v>0.39285714285714285</v>
      </c>
      <c r="I88" s="2">
        <f t="shared" ref="I88:I95" si="7">_xlfn.RANK.EQ(H88,$H$12:$H$97,0)</f>
        <v>27</v>
      </c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196</v>
      </c>
      <c r="E89" s="2">
        <v>131</v>
      </c>
      <c r="F89" s="45">
        <f t="shared" si="4"/>
        <v>327</v>
      </c>
      <c r="G89" s="46">
        <f t="shared" si="5"/>
        <v>7</v>
      </c>
      <c r="H89" s="47">
        <f t="shared" si="6"/>
        <v>0.40061162079510704</v>
      </c>
      <c r="I89" s="2">
        <f t="shared" si="7"/>
        <v>25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9</v>
      </c>
      <c r="E90" s="2">
        <v>12</v>
      </c>
      <c r="F90" s="45">
        <f t="shared" si="4"/>
        <v>21</v>
      </c>
      <c r="G90" s="46">
        <f t="shared" si="5"/>
        <v>50</v>
      </c>
      <c r="H90" s="47">
        <f t="shared" si="6"/>
        <v>0.5714285714285714</v>
      </c>
      <c r="I90" s="2">
        <f t="shared" si="7"/>
        <v>3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20</v>
      </c>
      <c r="E91" s="2">
        <v>16</v>
      </c>
      <c r="F91" s="45">
        <f t="shared" si="4"/>
        <v>36</v>
      </c>
      <c r="G91" s="46">
        <f t="shared" si="5"/>
        <v>41</v>
      </c>
      <c r="H91" s="47">
        <f t="shared" si="6"/>
        <v>0.44444444444444442</v>
      </c>
      <c r="I91" s="2">
        <f t="shared" si="7"/>
        <v>15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19</v>
      </c>
      <c r="E92" s="2">
        <v>8</v>
      </c>
      <c r="F92" s="45">
        <f t="shared" si="4"/>
        <v>27</v>
      </c>
      <c r="G92" s="46">
        <f t="shared" si="5"/>
        <v>44</v>
      </c>
      <c r="H92" s="47">
        <f t="shared" si="6"/>
        <v>0.29629629629629628</v>
      </c>
      <c r="I92" s="2">
        <f t="shared" si="7"/>
        <v>49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15</v>
      </c>
      <c r="E93" s="2">
        <v>6</v>
      </c>
      <c r="F93" s="45">
        <f t="shared" si="4"/>
        <v>21</v>
      </c>
      <c r="G93" s="46">
        <f t="shared" si="5"/>
        <v>50</v>
      </c>
      <c r="H93" s="47">
        <f t="shared" si="6"/>
        <v>0.2857142857142857</v>
      </c>
      <c r="I93" s="2">
        <f t="shared" si="7"/>
        <v>50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16</v>
      </c>
      <c r="E94" s="2">
        <v>11</v>
      </c>
      <c r="F94" s="45">
        <f t="shared" si="4"/>
        <v>27</v>
      </c>
      <c r="G94" s="46">
        <f t="shared" si="5"/>
        <v>44</v>
      </c>
      <c r="H94" s="47">
        <f t="shared" si="6"/>
        <v>0.40740740740740738</v>
      </c>
      <c r="I94" s="2">
        <f t="shared" si="7"/>
        <v>23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26</v>
      </c>
      <c r="E95" s="2">
        <v>31</v>
      </c>
      <c r="F95" s="45">
        <f t="shared" si="4"/>
        <v>57</v>
      </c>
      <c r="G95" s="46">
        <f t="shared" si="5"/>
        <v>30</v>
      </c>
      <c r="H95" s="47">
        <f t="shared" si="6"/>
        <v>0.54385964912280704</v>
      </c>
      <c r="I95" s="2">
        <f t="shared" si="7"/>
        <v>6</v>
      </c>
    </row>
    <row r="96" spans="1:9" x14ac:dyDescent="0.15">
      <c r="A96" s="77" t="s">
        <v>193</v>
      </c>
      <c r="B96" s="77" t="s">
        <v>310</v>
      </c>
      <c r="C96" s="77" t="s">
        <v>194</v>
      </c>
      <c r="D96" s="48"/>
      <c r="E96" s="48"/>
      <c r="F96" s="49"/>
      <c r="G96" s="50"/>
      <c r="H96" s="51"/>
      <c r="I96" s="48"/>
    </row>
    <row r="97" spans="1:9" x14ac:dyDescent="0.15">
      <c r="A97" s="1" t="s">
        <v>195</v>
      </c>
      <c r="B97" s="8" t="s">
        <v>39</v>
      </c>
      <c r="C97" s="1" t="s">
        <v>196</v>
      </c>
      <c r="D97" s="2">
        <v>39</v>
      </c>
      <c r="E97" s="2">
        <v>36</v>
      </c>
      <c r="F97" s="45">
        <f>SUM(D97:E97)</f>
        <v>75</v>
      </c>
      <c r="G97" s="46">
        <f>_xlfn.RANK.EQ(F97,$F$12:$F$97,0)</f>
        <v>26</v>
      </c>
      <c r="H97" s="47">
        <f>E97/F97</f>
        <v>0.48</v>
      </c>
      <c r="I97" s="2">
        <f>_xlfn.RANK.EQ(H97,$H$12:$H$97,0)</f>
        <v>9</v>
      </c>
    </row>
    <row r="98" spans="1:9" ht="14.25" thickBot="1" x14ac:dyDescent="0.2">
      <c r="B98" s="26"/>
    </row>
    <row r="99" spans="1:9" ht="14.25" thickBot="1" x14ac:dyDescent="0.2">
      <c r="C99" s="275" t="s">
        <v>517</v>
      </c>
      <c r="D99" s="276">
        <f>SUM(D12:D97)</f>
        <v>5537</v>
      </c>
      <c r="E99" s="276">
        <f t="shared" ref="E99:F99" si="8">SUM(E12:E97)</f>
        <v>3044</v>
      </c>
      <c r="F99" s="277">
        <f t="shared" si="8"/>
        <v>8581</v>
      </c>
    </row>
  </sheetData>
  <autoFilter ref="A11:I97" xr:uid="{00000000-0009-0000-0000-000027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00000000-0004-0000-2700-000000000000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02926-2C86-4C49-890D-D3F2F7292523}">
  <sheetPr>
    <tabColor theme="9"/>
  </sheetPr>
  <dimension ref="A1:M99"/>
  <sheetViews>
    <sheetView showOutlineSymbols="0" showWhiteSpace="0" workbookViewId="0">
      <pane xSplit="3" ySplit="11" topLeftCell="D12" activePane="bottomRight" state="frozen"/>
      <selection activeCell="K1" sqref="K1"/>
      <selection pane="topRight" activeCell="K1" sqref="K1"/>
      <selection pane="bottomLeft" activeCell="K1" sqref="K1"/>
      <selection pane="bottomRight" activeCell="K1" sqref="K1"/>
    </sheetView>
  </sheetViews>
  <sheetFormatPr defaultRowHeight="13.5" x14ac:dyDescent="0.15"/>
  <cols>
    <col min="1" max="1" width="15" bestFit="1" customWidth="1"/>
    <col min="2" max="2" width="5.25" customWidth="1"/>
    <col min="3" max="3" width="28.375" customWidth="1"/>
    <col min="4" max="6" width="9.5" style="26" bestFit="1" customWidth="1"/>
    <col min="7" max="10" width="9" style="26"/>
    <col min="11" max="11" width="11.625" style="26" bestFit="1" customWidth="1"/>
    <col min="12" max="13" width="9" style="26"/>
  </cols>
  <sheetData>
    <row r="1" spans="1:13" ht="24" customHeight="1" thickBot="1" x14ac:dyDescent="0.2">
      <c r="A1" s="3" t="s">
        <v>506</v>
      </c>
      <c r="B1" s="3"/>
      <c r="C1" s="3"/>
      <c r="D1"/>
      <c r="E1"/>
      <c r="F1"/>
      <c r="G1"/>
      <c r="H1"/>
      <c r="I1"/>
      <c r="J1"/>
      <c r="K1" s="76" t="s">
        <v>265</v>
      </c>
      <c r="L1"/>
      <c r="M1"/>
    </row>
    <row r="2" spans="1:13" ht="24" customHeight="1" x14ac:dyDescent="0.15">
      <c r="A2" s="3" t="s">
        <v>277</v>
      </c>
      <c r="B2" s="3"/>
      <c r="C2" s="3"/>
      <c r="D2"/>
      <c r="E2"/>
      <c r="F2"/>
      <c r="G2"/>
      <c r="H2"/>
      <c r="I2"/>
      <c r="J2"/>
      <c r="K2" s="14"/>
      <c r="L2"/>
      <c r="M2"/>
    </row>
    <row r="3" spans="1:13" ht="24" customHeight="1" x14ac:dyDescent="0.15">
      <c r="A3" s="3" t="s">
        <v>448</v>
      </c>
      <c r="C3" s="3"/>
      <c r="D3"/>
      <c r="E3"/>
      <c r="F3"/>
      <c r="G3"/>
      <c r="H3"/>
      <c r="I3"/>
      <c r="J3"/>
      <c r="K3" s="14"/>
      <c r="L3"/>
      <c r="M3"/>
    </row>
    <row r="4" spans="1:13" ht="14.25" thickBot="1" x14ac:dyDescent="0.2">
      <c r="A4" s="3"/>
      <c r="B4" s="3"/>
      <c r="C4" s="3"/>
      <c r="D4"/>
      <c r="E4"/>
      <c r="F4"/>
      <c r="G4"/>
      <c r="H4"/>
      <c r="I4"/>
      <c r="J4"/>
      <c r="L4"/>
      <c r="M4"/>
    </row>
    <row r="5" spans="1:13" ht="27.75" thickBot="1" x14ac:dyDescent="0.2">
      <c r="C5" s="92" t="s">
        <v>15</v>
      </c>
      <c r="D5" s="20" t="s">
        <v>0</v>
      </c>
      <c r="E5" s="21" t="s">
        <v>1</v>
      </c>
      <c r="F5" s="22" t="s">
        <v>16</v>
      </c>
      <c r="G5" s="23" t="s">
        <v>17</v>
      </c>
      <c r="H5" s="24" t="s">
        <v>18</v>
      </c>
      <c r="I5" s="25" t="s">
        <v>19</v>
      </c>
    </row>
    <row r="6" spans="1:13" x14ac:dyDescent="0.15">
      <c r="C6" s="27" t="s">
        <v>3</v>
      </c>
      <c r="D6" s="56">
        <f>INDEX(D12:D97,MATCH(C6,C12:C97,0),0)</f>
        <v>5</v>
      </c>
      <c r="E6" s="57">
        <f>INDEX(E12:E97,MATCH(C6,C12:C97,0),0)</f>
        <v>6</v>
      </c>
      <c r="F6" s="57">
        <f>SUM(D6:E6)</f>
        <v>11</v>
      </c>
      <c r="G6" s="58">
        <f>_xlfn.RANK.EQ(F6,$F$12:$F$97,0)</f>
        <v>60</v>
      </c>
      <c r="H6" s="59">
        <f>E6/F6</f>
        <v>0.54545454545454541</v>
      </c>
      <c r="I6" s="60">
        <f>_xlfn.RANK.EQ(H6,$H$12:$H$97,0)</f>
        <v>3</v>
      </c>
    </row>
    <row r="7" spans="1:13" x14ac:dyDescent="0.15">
      <c r="C7" s="28" t="s">
        <v>20</v>
      </c>
      <c r="D7" s="94">
        <f>ROUND(SUMIF($B$12:$B$97,"G",D12:D97)/(COUNTIFS(B12:B97,"G",D12:D97,"&lt;&gt;")),1)</f>
        <v>21.6</v>
      </c>
      <c r="E7" s="95">
        <f>ROUND(SUMIF($B$12:$B$97,"G",E12:E97)/(COUNTIFS(B12:B97,"G",D12:D97,"&lt;&gt;")),1)</f>
        <v>15.4</v>
      </c>
      <c r="F7" s="95">
        <f>ROUND(SUM(D7:E7),1)</f>
        <v>37</v>
      </c>
      <c r="G7" s="30"/>
      <c r="H7" s="31">
        <f>E7/F7</f>
        <v>0.41621621621621624</v>
      </c>
      <c r="I7" s="32"/>
    </row>
    <row r="8" spans="1:13" ht="14.25" thickBot="1" x14ac:dyDescent="0.2">
      <c r="C8" s="33" t="s">
        <v>21</v>
      </c>
      <c r="D8" s="97">
        <f>ROUND(AVERAGE(D12:D97),1)</f>
        <v>96.9</v>
      </c>
      <c r="E8" s="98">
        <f>ROUND(AVERAGE(E12:E97),1)</f>
        <v>54</v>
      </c>
      <c r="F8" s="98">
        <f>ROUND(SUM(D8:E8),1)</f>
        <v>150.9</v>
      </c>
      <c r="G8" s="36"/>
      <c r="H8" s="37">
        <f>E8/F8</f>
        <v>0.3578528827037773</v>
      </c>
      <c r="I8" s="38"/>
    </row>
    <row r="9" spans="1:13" ht="14.25" thickBot="1" x14ac:dyDescent="0.2"/>
    <row r="10" spans="1:13" ht="21" customHeight="1" x14ac:dyDescent="0.15">
      <c r="D10" s="360" t="str" cm="1">
        <f t="array" aca="1" ref="D10" ca="1">RIGHT(CELL("filename",A1),4)&amp;"年度（基準日：５月１日）"</f>
        <v>2023年度（基準日：５月１日）</v>
      </c>
      <c r="E10" s="361"/>
      <c r="F10" s="361"/>
      <c r="G10" s="361"/>
      <c r="H10" s="361"/>
      <c r="I10" s="362"/>
    </row>
    <row r="11" spans="1:13" ht="27" x14ac:dyDescent="0.15">
      <c r="A11" s="107" t="s">
        <v>22</v>
      </c>
      <c r="B11" s="39" t="s">
        <v>23</v>
      </c>
      <c r="C11" s="107" t="s">
        <v>15</v>
      </c>
      <c r="D11" s="40" t="s">
        <v>0</v>
      </c>
      <c r="E11" s="40" t="s">
        <v>1</v>
      </c>
      <c r="F11" s="41" t="s">
        <v>16</v>
      </c>
      <c r="G11" s="42" t="s">
        <v>17</v>
      </c>
      <c r="H11" s="43" t="s">
        <v>18</v>
      </c>
      <c r="I11" s="44" t="s">
        <v>19</v>
      </c>
    </row>
    <row r="12" spans="1:13" x14ac:dyDescent="0.15">
      <c r="A12" s="1" t="s">
        <v>24</v>
      </c>
      <c r="B12" s="8" t="s">
        <v>309</v>
      </c>
      <c r="C12" s="1" t="s">
        <v>25</v>
      </c>
      <c r="D12" s="2">
        <v>201</v>
      </c>
      <c r="E12" s="2">
        <v>78</v>
      </c>
      <c r="F12" s="45">
        <f>SUM(D12:E12)</f>
        <v>279</v>
      </c>
      <c r="G12" s="46">
        <f>_xlfn.RANK.EQ(F12,$F$12:$F$97,0)</f>
        <v>9</v>
      </c>
      <c r="H12" s="47">
        <f>E12/F12</f>
        <v>0.27956989247311825</v>
      </c>
      <c r="I12" s="2">
        <f>_xlfn.RANK.EQ(H12,$H$12:$H$97,0)</f>
        <v>52</v>
      </c>
    </row>
    <row r="13" spans="1:13" x14ac:dyDescent="0.15">
      <c r="A13" s="1" t="s">
        <v>26</v>
      </c>
      <c r="B13" s="8" t="s">
        <v>313</v>
      </c>
      <c r="C13" s="1" t="s">
        <v>27</v>
      </c>
      <c r="D13" s="2">
        <v>42</v>
      </c>
      <c r="E13" s="2">
        <v>31</v>
      </c>
      <c r="F13" s="45">
        <f>SUM(D13:E13)</f>
        <v>73</v>
      </c>
      <c r="G13" s="46">
        <f>_xlfn.RANK.EQ(F13,$F$12:$F$97,0)</f>
        <v>24</v>
      </c>
      <c r="H13" s="47">
        <f>E13/F13</f>
        <v>0.42465753424657532</v>
      </c>
      <c r="I13" s="2">
        <f>_xlfn.RANK.EQ(H13,$H$12:$H$97,0)</f>
        <v>20</v>
      </c>
    </row>
    <row r="14" spans="1:13" x14ac:dyDescent="0.15">
      <c r="A14" s="77" t="s">
        <v>28</v>
      </c>
      <c r="B14" s="77" t="s">
        <v>310</v>
      </c>
      <c r="C14" s="77" t="s">
        <v>29</v>
      </c>
      <c r="D14" s="48"/>
      <c r="E14" s="48"/>
      <c r="F14" s="49"/>
      <c r="G14" s="50"/>
      <c r="H14" s="51"/>
      <c r="I14" s="48"/>
    </row>
    <row r="15" spans="1:13" x14ac:dyDescent="0.15">
      <c r="A15" s="1" t="s">
        <v>30</v>
      </c>
      <c r="B15" s="8" t="s">
        <v>311</v>
      </c>
      <c r="C15" s="1" t="s">
        <v>31</v>
      </c>
      <c r="D15" s="2">
        <v>33</v>
      </c>
      <c r="E15" s="2">
        <v>13</v>
      </c>
      <c r="F15" s="45">
        <f>SUM(D15:E15)</f>
        <v>46</v>
      </c>
      <c r="G15" s="46">
        <f>_xlfn.RANK.EQ(F15,$F$12:$F$97,0)</f>
        <v>38</v>
      </c>
      <c r="H15" s="47">
        <f>E15/F15</f>
        <v>0.28260869565217389</v>
      </c>
      <c r="I15" s="2">
        <f>_xlfn.RANK.EQ(H15,$H$12:$H$97,0)</f>
        <v>49</v>
      </c>
    </row>
    <row r="16" spans="1:13" x14ac:dyDescent="0.15">
      <c r="A16" s="77" t="s">
        <v>32</v>
      </c>
      <c r="B16" s="77" t="s">
        <v>310</v>
      </c>
      <c r="C16" s="77" t="s">
        <v>33</v>
      </c>
      <c r="D16" s="48"/>
      <c r="E16" s="48"/>
      <c r="F16" s="49"/>
      <c r="G16" s="50"/>
      <c r="H16" s="51"/>
      <c r="I16" s="48"/>
    </row>
    <row r="17" spans="1:9" x14ac:dyDescent="0.15">
      <c r="A17" s="77" t="s">
        <v>34</v>
      </c>
      <c r="B17" s="77" t="s">
        <v>310</v>
      </c>
      <c r="C17" s="77" t="s">
        <v>35</v>
      </c>
      <c r="D17" s="48"/>
      <c r="E17" s="48"/>
      <c r="F17" s="49"/>
      <c r="G17" s="50"/>
      <c r="H17" s="51"/>
      <c r="I17" s="48"/>
    </row>
    <row r="18" spans="1:9" x14ac:dyDescent="0.15">
      <c r="A18" s="77" t="s">
        <v>36</v>
      </c>
      <c r="B18" s="77" t="s">
        <v>312</v>
      </c>
      <c r="C18" s="77" t="s">
        <v>37</v>
      </c>
      <c r="D18" s="48"/>
      <c r="E18" s="48"/>
      <c r="F18" s="49"/>
      <c r="G18" s="50"/>
      <c r="H18" s="51"/>
      <c r="I18" s="48"/>
    </row>
    <row r="19" spans="1:9" x14ac:dyDescent="0.15">
      <c r="A19" s="1" t="s">
        <v>38</v>
      </c>
      <c r="B19" s="8" t="s">
        <v>39</v>
      </c>
      <c r="C19" s="1" t="s">
        <v>40</v>
      </c>
      <c r="D19" s="2">
        <v>9</v>
      </c>
      <c r="E19" s="2">
        <v>7</v>
      </c>
      <c r="F19" s="45">
        <f t="shared" ref="F19:F27" si="0">SUM(D19:E19)</f>
        <v>16</v>
      </c>
      <c r="G19" s="46">
        <f t="shared" ref="G19:G27" si="1">_xlfn.RANK.EQ(F19,$F$12:$F$97,0)</f>
        <v>59</v>
      </c>
      <c r="H19" s="47">
        <f t="shared" ref="H19:H27" si="2">E19/F19</f>
        <v>0.4375</v>
      </c>
      <c r="I19" s="2">
        <f t="shared" ref="I19:I27" si="3">_xlfn.RANK.EQ(H19,$H$12:$H$97,0)</f>
        <v>17</v>
      </c>
    </row>
    <row r="20" spans="1:9" x14ac:dyDescent="0.15">
      <c r="A20" s="1" t="s">
        <v>41</v>
      </c>
      <c r="B20" s="8" t="s">
        <v>315</v>
      </c>
      <c r="C20" s="1" t="s">
        <v>42</v>
      </c>
      <c r="D20" s="2">
        <v>14</v>
      </c>
      <c r="E20" s="2">
        <v>8</v>
      </c>
      <c r="F20" s="45">
        <f t="shared" si="0"/>
        <v>22</v>
      </c>
      <c r="G20" s="46">
        <f t="shared" si="1"/>
        <v>51</v>
      </c>
      <c r="H20" s="47">
        <f t="shared" si="2"/>
        <v>0.36363636363636365</v>
      </c>
      <c r="I20" s="2">
        <f t="shared" si="3"/>
        <v>35</v>
      </c>
    </row>
    <row r="21" spans="1:9" x14ac:dyDescent="0.15">
      <c r="A21" s="1" t="s">
        <v>43</v>
      </c>
      <c r="B21" s="8" t="s">
        <v>309</v>
      </c>
      <c r="C21" s="1" t="s">
        <v>44</v>
      </c>
      <c r="D21" s="2">
        <v>396</v>
      </c>
      <c r="E21" s="2">
        <v>159</v>
      </c>
      <c r="F21" s="45">
        <f t="shared" si="0"/>
        <v>555</v>
      </c>
      <c r="G21" s="46">
        <f t="shared" si="1"/>
        <v>4</v>
      </c>
      <c r="H21" s="47">
        <f t="shared" si="2"/>
        <v>0.2864864864864865</v>
      </c>
      <c r="I21" s="2">
        <f t="shared" si="3"/>
        <v>48</v>
      </c>
    </row>
    <row r="22" spans="1:9" x14ac:dyDescent="0.15">
      <c r="A22" s="1" t="s">
        <v>45</v>
      </c>
      <c r="B22" s="8" t="s">
        <v>313</v>
      </c>
      <c r="C22" s="1" t="s">
        <v>46</v>
      </c>
      <c r="D22" s="2">
        <v>34</v>
      </c>
      <c r="E22" s="2">
        <v>26</v>
      </c>
      <c r="F22" s="45">
        <f t="shared" si="0"/>
        <v>60</v>
      </c>
      <c r="G22" s="46">
        <f t="shared" si="1"/>
        <v>30</v>
      </c>
      <c r="H22" s="47">
        <f t="shared" si="2"/>
        <v>0.43333333333333335</v>
      </c>
      <c r="I22" s="2">
        <f t="shared" si="3"/>
        <v>18</v>
      </c>
    </row>
    <row r="23" spans="1:9" x14ac:dyDescent="0.15">
      <c r="A23" s="1" t="s">
        <v>47</v>
      </c>
      <c r="B23" s="8" t="s">
        <v>39</v>
      </c>
      <c r="C23" s="1" t="s">
        <v>48</v>
      </c>
      <c r="D23" s="2">
        <v>18</v>
      </c>
      <c r="E23" s="2">
        <v>7</v>
      </c>
      <c r="F23" s="45">
        <f t="shared" si="0"/>
        <v>25</v>
      </c>
      <c r="G23" s="46">
        <f t="shared" si="1"/>
        <v>46</v>
      </c>
      <c r="H23" s="47">
        <f t="shared" si="2"/>
        <v>0.28000000000000003</v>
      </c>
      <c r="I23" s="2">
        <f t="shared" si="3"/>
        <v>51</v>
      </c>
    </row>
    <row r="24" spans="1:9" x14ac:dyDescent="0.15">
      <c r="A24" s="1" t="s">
        <v>49</v>
      </c>
      <c r="B24" s="8" t="s">
        <v>39</v>
      </c>
      <c r="C24" s="1" t="s">
        <v>50</v>
      </c>
      <c r="D24" s="2">
        <v>11</v>
      </c>
      <c r="E24" s="2">
        <v>10</v>
      </c>
      <c r="F24" s="45">
        <f t="shared" si="0"/>
        <v>21</v>
      </c>
      <c r="G24" s="46">
        <f t="shared" si="1"/>
        <v>54</v>
      </c>
      <c r="H24" s="47">
        <f t="shared" si="2"/>
        <v>0.47619047619047616</v>
      </c>
      <c r="I24" s="2">
        <f t="shared" si="3"/>
        <v>11</v>
      </c>
    </row>
    <row r="25" spans="1:9" x14ac:dyDescent="0.15">
      <c r="A25" s="1" t="s">
        <v>51</v>
      </c>
      <c r="B25" s="8" t="s">
        <v>311</v>
      </c>
      <c r="C25" s="1" t="s">
        <v>52</v>
      </c>
      <c r="D25" s="2">
        <v>9</v>
      </c>
      <c r="E25" s="2">
        <v>10</v>
      </c>
      <c r="F25" s="45">
        <f t="shared" si="0"/>
        <v>19</v>
      </c>
      <c r="G25" s="46">
        <f t="shared" si="1"/>
        <v>57</v>
      </c>
      <c r="H25" s="47">
        <f t="shared" si="2"/>
        <v>0.52631578947368418</v>
      </c>
      <c r="I25" s="2">
        <f t="shared" si="3"/>
        <v>5</v>
      </c>
    </row>
    <row r="26" spans="1:9" x14ac:dyDescent="0.15">
      <c r="A26" s="1" t="s">
        <v>53</v>
      </c>
      <c r="B26" s="8" t="s">
        <v>315</v>
      </c>
      <c r="C26" s="1" t="s">
        <v>54</v>
      </c>
      <c r="D26" s="2">
        <v>31</v>
      </c>
      <c r="E26" s="2">
        <v>25</v>
      </c>
      <c r="F26" s="45">
        <f t="shared" si="0"/>
        <v>56</v>
      </c>
      <c r="G26" s="46">
        <f t="shared" si="1"/>
        <v>33</v>
      </c>
      <c r="H26" s="47">
        <f t="shared" si="2"/>
        <v>0.44642857142857145</v>
      </c>
      <c r="I26" s="2">
        <f t="shared" si="3"/>
        <v>16</v>
      </c>
    </row>
    <row r="27" spans="1:9" x14ac:dyDescent="0.15">
      <c r="A27" s="1" t="s">
        <v>55</v>
      </c>
      <c r="B27" s="8" t="s">
        <v>309</v>
      </c>
      <c r="C27" s="1" t="s">
        <v>56</v>
      </c>
      <c r="D27" s="2">
        <v>222</v>
      </c>
      <c r="E27" s="2">
        <v>77</v>
      </c>
      <c r="F27" s="45">
        <f t="shared" si="0"/>
        <v>299</v>
      </c>
      <c r="G27" s="46">
        <f t="shared" si="1"/>
        <v>8</v>
      </c>
      <c r="H27" s="47">
        <f t="shared" si="2"/>
        <v>0.25752508361204013</v>
      </c>
      <c r="I27" s="2">
        <f t="shared" si="3"/>
        <v>54</v>
      </c>
    </row>
    <row r="28" spans="1:9" x14ac:dyDescent="0.15">
      <c r="A28" s="77" t="s">
        <v>57</v>
      </c>
      <c r="B28" s="77" t="s">
        <v>311</v>
      </c>
      <c r="C28" s="77" t="s">
        <v>58</v>
      </c>
      <c r="D28" s="48"/>
      <c r="E28" s="48"/>
      <c r="F28" s="49"/>
      <c r="G28" s="50"/>
      <c r="H28" s="51"/>
      <c r="I28" s="48"/>
    </row>
    <row r="29" spans="1:9" x14ac:dyDescent="0.15">
      <c r="A29" s="1" t="s">
        <v>59</v>
      </c>
      <c r="B29" s="8" t="s">
        <v>315</v>
      </c>
      <c r="C29" s="1" t="s">
        <v>60</v>
      </c>
      <c r="D29" s="2">
        <v>16</v>
      </c>
      <c r="E29" s="2">
        <v>6</v>
      </c>
      <c r="F29" s="45">
        <f>SUM(D29:E29)</f>
        <v>22</v>
      </c>
      <c r="G29" s="46">
        <f>_xlfn.RANK.EQ(F29,$F$12:$F$97,0)</f>
        <v>51</v>
      </c>
      <c r="H29" s="47">
        <f>E29/F29</f>
        <v>0.27272727272727271</v>
      </c>
      <c r="I29" s="2">
        <f>_xlfn.RANK.EQ(H29,$H$12:$H$97,0)</f>
        <v>53</v>
      </c>
    </row>
    <row r="30" spans="1:9" x14ac:dyDescent="0.15">
      <c r="A30" s="1" t="s">
        <v>61</v>
      </c>
      <c r="B30" s="8" t="s">
        <v>39</v>
      </c>
      <c r="C30" s="1" t="s">
        <v>62</v>
      </c>
      <c r="D30" s="2">
        <v>19</v>
      </c>
      <c r="E30" s="2">
        <v>13</v>
      </c>
      <c r="F30" s="45">
        <f>SUM(D30:E30)</f>
        <v>32</v>
      </c>
      <c r="G30" s="46">
        <f>_xlfn.RANK.EQ(F30,$F$12:$F$97,0)</f>
        <v>42</v>
      </c>
      <c r="H30" s="47">
        <f>E30/F30</f>
        <v>0.40625</v>
      </c>
      <c r="I30" s="2">
        <f>_xlfn.RANK.EQ(H30,$H$12:$H$97,0)</f>
        <v>25</v>
      </c>
    </row>
    <row r="31" spans="1:9" x14ac:dyDescent="0.15">
      <c r="A31" s="1" t="s">
        <v>63</v>
      </c>
      <c r="B31" s="8" t="s">
        <v>315</v>
      </c>
      <c r="C31" s="1" t="s">
        <v>64</v>
      </c>
      <c r="D31" s="2">
        <v>31</v>
      </c>
      <c r="E31" s="2">
        <v>27</v>
      </c>
      <c r="F31" s="45">
        <f>SUM(D31:E31)</f>
        <v>58</v>
      </c>
      <c r="G31" s="46">
        <f>_xlfn.RANK.EQ(F31,$F$12:$F$97,0)</f>
        <v>31</v>
      </c>
      <c r="H31" s="47">
        <f>E31/F31</f>
        <v>0.46551724137931033</v>
      </c>
      <c r="I31" s="2">
        <f>_xlfn.RANK.EQ(H31,$H$12:$H$97,0)</f>
        <v>13</v>
      </c>
    </row>
    <row r="32" spans="1:9" x14ac:dyDescent="0.15">
      <c r="A32" s="1" t="s">
        <v>65</v>
      </c>
      <c r="B32" s="8" t="s">
        <v>309</v>
      </c>
      <c r="C32" s="1" t="s">
        <v>66</v>
      </c>
      <c r="D32" s="2">
        <v>133</v>
      </c>
      <c r="E32" s="2">
        <v>65</v>
      </c>
      <c r="F32" s="45">
        <f>SUM(D32:E32)</f>
        <v>198</v>
      </c>
      <c r="G32" s="46">
        <f>_xlfn.RANK.EQ(F32,$F$12:$F$97,0)</f>
        <v>13</v>
      </c>
      <c r="H32" s="47">
        <f>E32/F32</f>
        <v>0.32828282828282829</v>
      </c>
      <c r="I32" s="2">
        <f>_xlfn.RANK.EQ(H32,$H$12:$H$97,0)</f>
        <v>45</v>
      </c>
    </row>
    <row r="33" spans="1:9" x14ac:dyDescent="0.15">
      <c r="A33" s="1" t="s">
        <v>67</v>
      </c>
      <c r="B33" s="8" t="s">
        <v>309</v>
      </c>
      <c r="C33" s="1" t="s">
        <v>68</v>
      </c>
      <c r="D33" s="2">
        <v>622</v>
      </c>
      <c r="E33" s="2">
        <v>392</v>
      </c>
      <c r="F33" s="45">
        <f>SUM(D33:E33)</f>
        <v>1014</v>
      </c>
      <c r="G33" s="46">
        <f>_xlfn.RANK.EQ(F33,$F$12:$F$97,0)</f>
        <v>2</v>
      </c>
      <c r="H33" s="47">
        <f>E33/F33</f>
        <v>0.38658777120315579</v>
      </c>
      <c r="I33" s="2">
        <f>_xlfn.RANK.EQ(H33,$H$12:$H$97,0)</f>
        <v>30</v>
      </c>
    </row>
    <row r="34" spans="1:9" x14ac:dyDescent="0.15">
      <c r="A34" s="77" t="s">
        <v>69</v>
      </c>
      <c r="B34" s="77" t="s">
        <v>312</v>
      </c>
      <c r="C34" s="77" t="s">
        <v>70</v>
      </c>
      <c r="D34" s="48"/>
      <c r="E34" s="48"/>
      <c r="F34" s="49"/>
      <c r="G34" s="50"/>
      <c r="H34" s="51"/>
      <c r="I34" s="48"/>
    </row>
    <row r="35" spans="1:9" x14ac:dyDescent="0.15">
      <c r="A35" s="77" t="s">
        <v>71</v>
      </c>
      <c r="B35" s="77" t="s">
        <v>311</v>
      </c>
      <c r="C35" s="77" t="s">
        <v>72</v>
      </c>
      <c r="D35" s="48"/>
      <c r="E35" s="48"/>
      <c r="F35" s="49"/>
      <c r="G35" s="50"/>
      <c r="H35" s="51"/>
      <c r="I35" s="48"/>
    </row>
    <row r="36" spans="1:9" x14ac:dyDescent="0.15">
      <c r="A36" s="77" t="s">
        <v>73</v>
      </c>
      <c r="B36" s="77" t="s">
        <v>311</v>
      </c>
      <c r="C36" s="77" t="s">
        <v>74</v>
      </c>
      <c r="D36" s="48"/>
      <c r="E36" s="48"/>
      <c r="F36" s="49"/>
      <c r="G36" s="50"/>
      <c r="H36" s="51"/>
      <c r="I36" s="48"/>
    </row>
    <row r="37" spans="1:9" x14ac:dyDescent="0.15">
      <c r="A37" s="1" t="s">
        <v>75</v>
      </c>
      <c r="B37" s="8" t="s">
        <v>310</v>
      </c>
      <c r="C37" s="1" t="s">
        <v>76</v>
      </c>
      <c r="D37" s="2">
        <v>55</v>
      </c>
      <c r="E37" s="2">
        <v>15</v>
      </c>
      <c r="F37" s="45">
        <f>SUM(D37:E37)</f>
        <v>70</v>
      </c>
      <c r="G37" s="46">
        <f>_xlfn.RANK.EQ(F37,$F$12:$F$97,0)</f>
        <v>26</v>
      </c>
      <c r="H37" s="47">
        <f>E37/F37</f>
        <v>0.21428571428571427</v>
      </c>
      <c r="I37" s="2">
        <f>_xlfn.RANK.EQ(H37,$H$12:$H$97,0)</f>
        <v>58</v>
      </c>
    </row>
    <row r="38" spans="1:9" x14ac:dyDescent="0.15">
      <c r="A38" s="77" t="s">
        <v>77</v>
      </c>
      <c r="B38" s="77" t="s">
        <v>315</v>
      </c>
      <c r="C38" s="77" t="s">
        <v>78</v>
      </c>
      <c r="D38" s="48"/>
      <c r="E38" s="48"/>
      <c r="F38" s="49"/>
      <c r="G38" s="50"/>
      <c r="H38" s="51"/>
      <c r="I38" s="48"/>
    </row>
    <row r="39" spans="1:9" x14ac:dyDescent="0.15">
      <c r="A39" s="1" t="s">
        <v>79</v>
      </c>
      <c r="B39" s="8" t="s">
        <v>313</v>
      </c>
      <c r="C39" s="1" t="s">
        <v>80</v>
      </c>
      <c r="D39" s="2">
        <v>149</v>
      </c>
      <c r="E39" s="2">
        <v>125</v>
      </c>
      <c r="F39" s="45">
        <f>SUM(D39:E39)</f>
        <v>274</v>
      </c>
      <c r="G39" s="46">
        <f>_xlfn.RANK.EQ(F39,$F$12:$F$97,0)</f>
        <v>10</v>
      </c>
      <c r="H39" s="47">
        <f>E39/F39</f>
        <v>0.45620437956204379</v>
      </c>
      <c r="I39" s="2">
        <f>_xlfn.RANK.EQ(H39,$H$12:$H$97,0)</f>
        <v>14</v>
      </c>
    </row>
    <row r="40" spans="1:9" x14ac:dyDescent="0.15">
      <c r="A40" s="1" t="s">
        <v>81</v>
      </c>
      <c r="B40" s="8" t="s">
        <v>310</v>
      </c>
      <c r="C40" s="1" t="s">
        <v>82</v>
      </c>
      <c r="D40" s="2">
        <v>58</v>
      </c>
      <c r="E40" s="2">
        <v>19</v>
      </c>
      <c r="F40" s="45">
        <f>SUM(D40:E40)</f>
        <v>77</v>
      </c>
      <c r="G40" s="46">
        <f>_xlfn.RANK.EQ(F40,$F$12:$F$97,0)</f>
        <v>23</v>
      </c>
      <c r="H40" s="47">
        <f>E40/F40</f>
        <v>0.24675324675324675</v>
      </c>
      <c r="I40" s="2">
        <f>_xlfn.RANK.EQ(H40,$H$12:$H$97,0)</f>
        <v>56</v>
      </c>
    </row>
    <row r="41" spans="1:9" x14ac:dyDescent="0.15">
      <c r="A41" s="77" t="s">
        <v>83</v>
      </c>
      <c r="B41" s="77" t="s">
        <v>310</v>
      </c>
      <c r="C41" s="77" t="s">
        <v>84</v>
      </c>
      <c r="D41" s="48"/>
      <c r="E41" s="48"/>
      <c r="F41" s="49"/>
      <c r="G41" s="50"/>
      <c r="H41" s="51"/>
      <c r="I41" s="48"/>
    </row>
    <row r="42" spans="1:9" x14ac:dyDescent="0.15">
      <c r="A42" s="1" t="s">
        <v>85</v>
      </c>
      <c r="B42" s="8" t="s">
        <v>311</v>
      </c>
      <c r="C42" s="1" t="s">
        <v>86</v>
      </c>
      <c r="D42" s="2">
        <v>337</v>
      </c>
      <c r="E42" s="2">
        <v>213</v>
      </c>
      <c r="F42" s="45">
        <f>SUM(D42:E42)</f>
        <v>550</v>
      </c>
      <c r="G42" s="46">
        <f>_xlfn.RANK.EQ(F42,$F$12:$F$97,0)</f>
        <v>5</v>
      </c>
      <c r="H42" s="47">
        <f>E42/F42</f>
        <v>0.38727272727272727</v>
      </c>
      <c r="I42" s="2">
        <f>_xlfn.RANK.EQ(H42,$H$12:$H$97,0)</f>
        <v>29</v>
      </c>
    </row>
    <row r="43" spans="1:9" x14ac:dyDescent="0.15">
      <c r="A43" s="77" t="s">
        <v>87</v>
      </c>
      <c r="B43" s="77" t="s">
        <v>314</v>
      </c>
      <c r="C43" s="77" t="s">
        <v>88</v>
      </c>
      <c r="D43" s="48"/>
      <c r="E43" s="48"/>
      <c r="F43" s="49"/>
      <c r="G43" s="50"/>
      <c r="H43" s="51"/>
      <c r="I43" s="48"/>
    </row>
    <row r="44" spans="1:9" x14ac:dyDescent="0.15">
      <c r="A44" s="77" t="s">
        <v>89</v>
      </c>
      <c r="B44" s="91" t="s">
        <v>310</v>
      </c>
      <c r="C44" s="77" t="s">
        <v>90</v>
      </c>
      <c r="D44" s="48"/>
      <c r="E44" s="48"/>
      <c r="F44" s="49"/>
      <c r="G44" s="50"/>
      <c r="H44" s="51"/>
      <c r="I44" s="48"/>
    </row>
    <row r="45" spans="1:9" x14ac:dyDescent="0.15">
      <c r="A45" s="1" t="s">
        <v>91</v>
      </c>
      <c r="B45" s="8" t="s">
        <v>315</v>
      </c>
      <c r="C45" s="1" t="s">
        <v>92</v>
      </c>
      <c r="D45" s="2">
        <v>64</v>
      </c>
      <c r="E45" s="2">
        <v>35</v>
      </c>
      <c r="F45" s="45">
        <f>SUM(D45:E45)</f>
        <v>99</v>
      </c>
      <c r="G45" s="46">
        <f>_xlfn.RANK.EQ(F45,$F$12:$F$97,0)</f>
        <v>20</v>
      </c>
      <c r="H45" s="47">
        <f>E45/F45</f>
        <v>0.35353535353535354</v>
      </c>
      <c r="I45" s="2">
        <f>_xlfn.RANK.EQ(H45,$H$12:$H$97,0)</f>
        <v>38</v>
      </c>
    </row>
    <row r="46" spans="1:9" x14ac:dyDescent="0.15">
      <c r="A46" s="77" t="s">
        <v>93</v>
      </c>
      <c r="B46" s="77" t="s">
        <v>314</v>
      </c>
      <c r="C46" s="77" t="s">
        <v>94</v>
      </c>
      <c r="D46" s="48"/>
      <c r="E46" s="48"/>
      <c r="F46" s="49"/>
      <c r="G46" s="50"/>
      <c r="H46" s="51"/>
      <c r="I46" s="48"/>
    </row>
    <row r="47" spans="1:9" x14ac:dyDescent="0.15">
      <c r="A47" s="1" t="s">
        <v>95</v>
      </c>
      <c r="B47" s="8" t="s">
        <v>309</v>
      </c>
      <c r="C47" s="1" t="s">
        <v>96</v>
      </c>
      <c r="D47" s="2">
        <v>22</v>
      </c>
      <c r="E47" s="2">
        <v>2</v>
      </c>
      <c r="F47" s="45">
        <f>SUM(D47:E47)</f>
        <v>24</v>
      </c>
      <c r="G47" s="46">
        <f>_xlfn.RANK.EQ(F47,$F$12:$F$97,0)</f>
        <v>48</v>
      </c>
      <c r="H47" s="47">
        <f>E47/F47</f>
        <v>8.3333333333333329E-2</v>
      </c>
      <c r="I47" s="2">
        <f>_xlfn.RANK.EQ(H47,$H$12:$H$97,0)</f>
        <v>60</v>
      </c>
    </row>
    <row r="48" spans="1:9" x14ac:dyDescent="0.15">
      <c r="A48" s="77" t="s">
        <v>97</v>
      </c>
      <c r="B48" s="77" t="s">
        <v>310</v>
      </c>
      <c r="C48" s="77" t="s">
        <v>98</v>
      </c>
      <c r="D48" s="48"/>
      <c r="E48" s="48"/>
      <c r="F48" s="49"/>
      <c r="G48" s="50"/>
      <c r="H48" s="51"/>
      <c r="I48" s="48"/>
    </row>
    <row r="49" spans="1:9" x14ac:dyDescent="0.15">
      <c r="A49" s="1" t="s">
        <v>99</v>
      </c>
      <c r="B49" s="8" t="s">
        <v>313</v>
      </c>
      <c r="C49" s="1" t="s">
        <v>100</v>
      </c>
      <c r="D49" s="2">
        <v>136</v>
      </c>
      <c r="E49" s="2">
        <v>99</v>
      </c>
      <c r="F49" s="45">
        <f>SUM(D49:E49)</f>
        <v>235</v>
      </c>
      <c r="G49" s="46">
        <f>_xlfn.RANK.EQ(F49,$F$12:$F$97,0)</f>
        <v>11</v>
      </c>
      <c r="H49" s="47">
        <f>E49/F49</f>
        <v>0.42127659574468085</v>
      </c>
      <c r="I49" s="2">
        <f>_xlfn.RANK.EQ(H49,$H$12:$H$97,0)</f>
        <v>21</v>
      </c>
    </row>
    <row r="50" spans="1:9" x14ac:dyDescent="0.15">
      <c r="A50" s="1" t="s">
        <v>101</v>
      </c>
      <c r="B50" s="8" t="s">
        <v>39</v>
      </c>
      <c r="C50" s="1" t="s">
        <v>102</v>
      </c>
      <c r="D50" s="2">
        <v>12</v>
      </c>
      <c r="E50" s="2">
        <v>6</v>
      </c>
      <c r="F50" s="45">
        <f>SUM(D50:E50)</f>
        <v>18</v>
      </c>
      <c r="G50" s="46">
        <f>_xlfn.RANK.EQ(F50,$F$12:$F$97,0)</f>
        <v>58</v>
      </c>
      <c r="H50" s="47">
        <f>E50/F50</f>
        <v>0.33333333333333331</v>
      </c>
      <c r="I50" s="2">
        <f>_xlfn.RANK.EQ(H50,$H$12:$H$97,0)</f>
        <v>43</v>
      </c>
    </row>
    <row r="51" spans="1:9" x14ac:dyDescent="0.15">
      <c r="A51" s="1" t="s">
        <v>103</v>
      </c>
      <c r="B51" s="8" t="s">
        <v>39</v>
      </c>
      <c r="C51" s="1" t="s">
        <v>104</v>
      </c>
      <c r="D51" s="2">
        <v>40</v>
      </c>
      <c r="E51" s="2">
        <v>22</v>
      </c>
      <c r="F51" s="45">
        <f>SUM(D51:E51)</f>
        <v>62</v>
      </c>
      <c r="G51" s="46">
        <f>_xlfn.RANK.EQ(F51,$F$12:$F$97,0)</f>
        <v>28</v>
      </c>
      <c r="H51" s="47">
        <f>E51/F51</f>
        <v>0.35483870967741937</v>
      </c>
      <c r="I51" s="2">
        <f>_xlfn.RANK.EQ(H51,$H$12:$H$97,0)</f>
        <v>37</v>
      </c>
    </row>
    <row r="52" spans="1:9" x14ac:dyDescent="0.15">
      <c r="A52" s="77" t="s">
        <v>105</v>
      </c>
      <c r="B52" s="77" t="s">
        <v>314</v>
      </c>
      <c r="C52" s="77" t="s">
        <v>106</v>
      </c>
      <c r="D52" s="48"/>
      <c r="E52" s="48"/>
      <c r="F52" s="49"/>
      <c r="G52" s="50"/>
      <c r="H52" s="51"/>
      <c r="I52" s="48"/>
    </row>
    <row r="53" spans="1:9" x14ac:dyDescent="0.15">
      <c r="A53" s="1" t="s">
        <v>107</v>
      </c>
      <c r="B53" s="8" t="s">
        <v>39</v>
      </c>
      <c r="C53" s="1" t="s">
        <v>108</v>
      </c>
      <c r="D53" s="2">
        <v>36</v>
      </c>
      <c r="E53" s="2">
        <v>37</v>
      </c>
      <c r="F53" s="45">
        <f>SUM(D53:E53)</f>
        <v>73</v>
      </c>
      <c r="G53" s="46">
        <f>_xlfn.RANK.EQ(F53,$F$12:$F$97,0)</f>
        <v>24</v>
      </c>
      <c r="H53" s="47">
        <f>E53/F53</f>
        <v>0.50684931506849318</v>
      </c>
      <c r="I53" s="2">
        <f>_xlfn.RANK.EQ(H53,$H$12:$H$97,0)</f>
        <v>6</v>
      </c>
    </row>
    <row r="54" spans="1:9" x14ac:dyDescent="0.15">
      <c r="A54" s="1" t="s">
        <v>109</v>
      </c>
      <c r="B54" s="8" t="s">
        <v>39</v>
      </c>
      <c r="C54" s="1" t="s">
        <v>110</v>
      </c>
      <c r="D54" s="2">
        <v>24</v>
      </c>
      <c r="E54" s="2">
        <v>14</v>
      </c>
      <c r="F54" s="45">
        <f>SUM(D54:E54)</f>
        <v>38</v>
      </c>
      <c r="G54" s="46">
        <f>_xlfn.RANK.EQ(F54,$F$12:$F$97,0)</f>
        <v>41</v>
      </c>
      <c r="H54" s="47">
        <f>E54/F54</f>
        <v>0.36842105263157893</v>
      </c>
      <c r="I54" s="2">
        <f>_xlfn.RANK.EQ(H54,$H$12:$H$97,0)</f>
        <v>34</v>
      </c>
    </row>
    <row r="55" spans="1:9" x14ac:dyDescent="0.15">
      <c r="A55" s="1" t="s">
        <v>111</v>
      </c>
      <c r="B55" s="8" t="s">
        <v>39</v>
      </c>
      <c r="C55" s="1" t="s">
        <v>112</v>
      </c>
      <c r="D55" s="2">
        <v>39</v>
      </c>
      <c r="E55" s="2">
        <v>19</v>
      </c>
      <c r="F55" s="45">
        <f>SUM(D55:E55)</f>
        <v>58</v>
      </c>
      <c r="G55" s="46">
        <f>_xlfn.RANK.EQ(F55,$F$12:$F$97,0)</f>
        <v>31</v>
      </c>
      <c r="H55" s="47">
        <f>E55/F55</f>
        <v>0.32758620689655171</v>
      </c>
      <c r="I55" s="2">
        <f>_xlfn.RANK.EQ(H55,$H$12:$H$97,0)</f>
        <v>46</v>
      </c>
    </row>
    <row r="56" spans="1:9" x14ac:dyDescent="0.15">
      <c r="A56" s="1" t="s">
        <v>113</v>
      </c>
      <c r="B56" s="8" t="s">
        <v>39</v>
      </c>
      <c r="C56" s="1" t="s">
        <v>114</v>
      </c>
      <c r="D56" s="2">
        <v>30</v>
      </c>
      <c r="E56" s="2">
        <v>9</v>
      </c>
      <c r="F56" s="45">
        <f>SUM(D56:E56)</f>
        <v>39</v>
      </c>
      <c r="G56" s="46">
        <f>_xlfn.RANK.EQ(F56,$F$12:$F$97,0)</f>
        <v>40</v>
      </c>
      <c r="H56" s="47">
        <f>E56/F56</f>
        <v>0.23076923076923078</v>
      </c>
      <c r="I56" s="2">
        <f>_xlfn.RANK.EQ(H56,$H$12:$H$97,0)</f>
        <v>57</v>
      </c>
    </row>
    <row r="57" spans="1:9" x14ac:dyDescent="0.15">
      <c r="A57" s="1" t="s">
        <v>115</v>
      </c>
      <c r="B57" s="8" t="s">
        <v>315</v>
      </c>
      <c r="C57" s="1" t="s">
        <v>116</v>
      </c>
      <c r="D57" s="2">
        <v>33</v>
      </c>
      <c r="E57" s="2">
        <v>23</v>
      </c>
      <c r="F57" s="45">
        <f>SUM(D57:E57)</f>
        <v>56</v>
      </c>
      <c r="G57" s="46">
        <f>_xlfn.RANK.EQ(F57,$F$12:$F$97,0)</f>
        <v>33</v>
      </c>
      <c r="H57" s="47">
        <f>E57/F57</f>
        <v>0.4107142857142857</v>
      </c>
      <c r="I57" s="2">
        <f>_xlfn.RANK.EQ(H57,$H$12:$H$97,0)</f>
        <v>24</v>
      </c>
    </row>
    <row r="58" spans="1:9" x14ac:dyDescent="0.15">
      <c r="A58" s="77" t="s">
        <v>117</v>
      </c>
      <c r="B58" s="77" t="s">
        <v>312</v>
      </c>
      <c r="C58" s="77" t="s">
        <v>118</v>
      </c>
      <c r="D58" s="48"/>
      <c r="E58" s="48"/>
      <c r="F58" s="49"/>
      <c r="G58" s="50"/>
      <c r="H58" s="51"/>
      <c r="I58" s="48"/>
    </row>
    <row r="59" spans="1:9" x14ac:dyDescent="0.15">
      <c r="A59" s="1" t="s">
        <v>119</v>
      </c>
      <c r="B59" s="8" t="s">
        <v>309</v>
      </c>
      <c r="C59" s="1" t="s">
        <v>120</v>
      </c>
      <c r="D59" s="2">
        <v>151</v>
      </c>
      <c r="E59" s="2">
        <v>82</v>
      </c>
      <c r="F59" s="45">
        <f>SUM(D59:E59)</f>
        <v>233</v>
      </c>
      <c r="G59" s="46">
        <f>_xlfn.RANK.EQ(F59,$F$12:$F$97,0)</f>
        <v>12</v>
      </c>
      <c r="H59" s="47">
        <f>E59/F59</f>
        <v>0.35193133047210301</v>
      </c>
      <c r="I59" s="2">
        <f>_xlfn.RANK.EQ(H59,$H$12:$H$97,0)</f>
        <v>39</v>
      </c>
    </row>
    <row r="60" spans="1:9" x14ac:dyDescent="0.15">
      <c r="A60" s="77" t="s">
        <v>121</v>
      </c>
      <c r="B60" s="77" t="s">
        <v>310</v>
      </c>
      <c r="C60" s="77" t="s">
        <v>122</v>
      </c>
      <c r="D60" s="48"/>
      <c r="E60" s="48"/>
      <c r="F60" s="49"/>
      <c r="G60" s="50"/>
      <c r="H60" s="51"/>
      <c r="I60" s="48"/>
    </row>
    <row r="61" spans="1:9" x14ac:dyDescent="0.15">
      <c r="A61" s="1" t="s">
        <v>123</v>
      </c>
      <c r="B61" s="8" t="s">
        <v>313</v>
      </c>
      <c r="C61" s="1" t="s">
        <v>124</v>
      </c>
      <c r="D61" s="2">
        <v>50</v>
      </c>
      <c r="E61" s="2">
        <v>38</v>
      </c>
      <c r="F61" s="45">
        <f>SUM(D61:E61)</f>
        <v>88</v>
      </c>
      <c r="G61" s="46">
        <f>_xlfn.RANK.EQ(F61,$F$12:$F$97,0)</f>
        <v>21</v>
      </c>
      <c r="H61" s="47">
        <f>E61/F61</f>
        <v>0.43181818181818182</v>
      </c>
      <c r="I61" s="2">
        <f>_xlfn.RANK.EQ(H61,$H$12:$H$97,0)</f>
        <v>19</v>
      </c>
    </row>
    <row r="62" spans="1:9" x14ac:dyDescent="0.15">
      <c r="A62" s="77" t="s">
        <v>125</v>
      </c>
      <c r="B62" s="77" t="s">
        <v>310</v>
      </c>
      <c r="C62" s="77" t="s">
        <v>126</v>
      </c>
      <c r="D62" s="48"/>
      <c r="E62" s="48"/>
      <c r="F62" s="49"/>
      <c r="G62" s="50"/>
      <c r="H62" s="51"/>
      <c r="I62" s="48"/>
    </row>
    <row r="63" spans="1:9" x14ac:dyDescent="0.15">
      <c r="A63" s="1" t="s">
        <v>127</v>
      </c>
      <c r="B63" s="8" t="s">
        <v>39</v>
      </c>
      <c r="C63" s="1" t="s">
        <v>128</v>
      </c>
      <c r="D63" s="2">
        <v>12</v>
      </c>
      <c r="E63" s="2">
        <v>10</v>
      </c>
      <c r="F63" s="45">
        <f>SUM(D63:E63)</f>
        <v>22</v>
      </c>
      <c r="G63" s="46">
        <f>_xlfn.RANK.EQ(F63,$F$12:$F$97,0)</f>
        <v>51</v>
      </c>
      <c r="H63" s="47">
        <f>E63/F63</f>
        <v>0.45454545454545453</v>
      </c>
      <c r="I63" s="2">
        <f>_xlfn.RANK.EQ(H63,$H$12:$H$97,0)</f>
        <v>15</v>
      </c>
    </row>
    <row r="64" spans="1:9" x14ac:dyDescent="0.15">
      <c r="A64" s="1" t="s">
        <v>129</v>
      </c>
      <c r="B64" s="8" t="s">
        <v>311</v>
      </c>
      <c r="C64" s="1" t="s">
        <v>130</v>
      </c>
      <c r="D64" s="2">
        <v>16</v>
      </c>
      <c r="E64" s="2">
        <v>14</v>
      </c>
      <c r="F64" s="45">
        <f>SUM(D64:E64)</f>
        <v>30</v>
      </c>
      <c r="G64" s="46">
        <f>_xlfn.RANK.EQ(F64,$F$12:$F$97,0)</f>
        <v>44</v>
      </c>
      <c r="H64" s="47">
        <f>E64/F64</f>
        <v>0.46666666666666667</v>
      </c>
      <c r="I64" s="2">
        <f>_xlfn.RANK.EQ(H64,$H$12:$H$97,0)</f>
        <v>12</v>
      </c>
    </row>
    <row r="65" spans="1:9" x14ac:dyDescent="0.15">
      <c r="A65" s="77" t="s">
        <v>131</v>
      </c>
      <c r="B65" s="77" t="s">
        <v>312</v>
      </c>
      <c r="C65" s="77" t="s">
        <v>132</v>
      </c>
      <c r="D65" s="48"/>
      <c r="E65" s="48"/>
      <c r="F65" s="49"/>
      <c r="G65" s="50"/>
      <c r="H65" s="51"/>
      <c r="I65" s="48"/>
    </row>
    <row r="66" spans="1:9" x14ac:dyDescent="0.15">
      <c r="A66" s="1" t="s">
        <v>133</v>
      </c>
      <c r="B66" s="8" t="s">
        <v>309</v>
      </c>
      <c r="C66" s="1" t="s">
        <v>134</v>
      </c>
      <c r="D66" s="2">
        <v>712</v>
      </c>
      <c r="E66" s="2">
        <v>369</v>
      </c>
      <c r="F66" s="45">
        <f>SUM(D66:E66)</f>
        <v>1081</v>
      </c>
      <c r="G66" s="46">
        <f>_xlfn.RANK.EQ(F66,$F$12:$F$97,0)</f>
        <v>1</v>
      </c>
      <c r="H66" s="47">
        <f>E66/F66</f>
        <v>0.34135060129509714</v>
      </c>
      <c r="I66" s="2">
        <f>_xlfn.RANK.EQ(H66,$H$12:$H$97,0)</f>
        <v>42</v>
      </c>
    </row>
    <row r="67" spans="1:9" x14ac:dyDescent="0.15">
      <c r="A67" s="1" t="s">
        <v>135</v>
      </c>
      <c r="B67" s="8" t="s">
        <v>313</v>
      </c>
      <c r="C67" s="1" t="s">
        <v>136</v>
      </c>
      <c r="D67" s="2">
        <v>71</v>
      </c>
      <c r="E67" s="2">
        <v>37</v>
      </c>
      <c r="F67" s="45">
        <f>SUM(D67:E67)</f>
        <v>108</v>
      </c>
      <c r="G67" s="46">
        <f>_xlfn.RANK.EQ(F67,$F$12:$F$97,0)</f>
        <v>19</v>
      </c>
      <c r="H67" s="47">
        <f>E67/F67</f>
        <v>0.34259259259259262</v>
      </c>
      <c r="I67" s="2">
        <f>_xlfn.RANK.EQ(H67,$H$12:$H$97,0)</f>
        <v>41</v>
      </c>
    </row>
    <row r="68" spans="1:9" x14ac:dyDescent="0.15">
      <c r="A68" s="77" t="s">
        <v>137</v>
      </c>
      <c r="B68" s="77" t="s">
        <v>310</v>
      </c>
      <c r="C68" s="77" t="s">
        <v>138</v>
      </c>
      <c r="D68" s="48"/>
      <c r="E68" s="48"/>
      <c r="F68" s="49"/>
      <c r="G68" s="50"/>
      <c r="H68" s="51"/>
      <c r="I68" s="48"/>
    </row>
    <row r="69" spans="1:9" x14ac:dyDescent="0.15">
      <c r="A69" s="1" t="s">
        <v>139</v>
      </c>
      <c r="B69" s="8" t="s">
        <v>309</v>
      </c>
      <c r="C69" s="1" t="s">
        <v>140</v>
      </c>
      <c r="D69" s="2">
        <v>348</v>
      </c>
      <c r="E69" s="2">
        <v>183</v>
      </c>
      <c r="F69" s="45">
        <f>SUM(D69:E69)</f>
        <v>531</v>
      </c>
      <c r="G69" s="46">
        <f>_xlfn.RANK.EQ(F69,$F$12:$F$97,0)</f>
        <v>6</v>
      </c>
      <c r="H69" s="47">
        <f>E69/F69</f>
        <v>0.34463276836158191</v>
      </c>
      <c r="I69" s="2">
        <f>_xlfn.RANK.EQ(H69,$H$12:$H$97,0)</f>
        <v>40</v>
      </c>
    </row>
    <row r="70" spans="1:9" x14ac:dyDescent="0.15">
      <c r="A70" s="1" t="s">
        <v>141</v>
      </c>
      <c r="B70" s="8" t="s">
        <v>313</v>
      </c>
      <c r="C70" s="1" t="s">
        <v>142</v>
      </c>
      <c r="D70" s="2">
        <v>77</v>
      </c>
      <c r="E70" s="2">
        <v>47</v>
      </c>
      <c r="F70" s="45">
        <f>SUM(D70:E70)</f>
        <v>124</v>
      </c>
      <c r="G70" s="46">
        <f>_xlfn.RANK.EQ(F70,$F$12:$F$97,0)</f>
        <v>18</v>
      </c>
      <c r="H70" s="47">
        <f>E70/F70</f>
        <v>0.37903225806451613</v>
      </c>
      <c r="I70" s="2">
        <f>_xlfn.RANK.EQ(H70,$H$12:$H$97,0)</f>
        <v>31</v>
      </c>
    </row>
    <row r="71" spans="1:9" x14ac:dyDescent="0.15">
      <c r="A71" s="1" t="s">
        <v>143</v>
      </c>
      <c r="B71" s="8" t="s">
        <v>309</v>
      </c>
      <c r="C71" s="1" t="s">
        <v>144</v>
      </c>
      <c r="D71" s="2">
        <v>553</v>
      </c>
      <c r="E71" s="2">
        <v>276</v>
      </c>
      <c r="F71" s="45">
        <f>SUM(D71:E71)</f>
        <v>829</v>
      </c>
      <c r="G71" s="46">
        <f>_xlfn.RANK.EQ(F71,$F$12:$F$97,0)</f>
        <v>3</v>
      </c>
      <c r="H71" s="47">
        <f>E71/F71</f>
        <v>0.33293124246079614</v>
      </c>
      <c r="I71" s="2">
        <f>_xlfn.RANK.EQ(H71,$H$12:$H$97,0)</f>
        <v>44</v>
      </c>
    </row>
    <row r="72" spans="1:9" x14ac:dyDescent="0.15">
      <c r="A72" s="1" t="s">
        <v>145</v>
      </c>
      <c r="B72" s="8" t="s">
        <v>313</v>
      </c>
      <c r="C72" s="1" t="s">
        <v>146</v>
      </c>
      <c r="D72" s="2">
        <v>88</v>
      </c>
      <c r="E72" s="2">
        <v>52</v>
      </c>
      <c r="F72" s="45">
        <f>SUM(D72:E72)</f>
        <v>140</v>
      </c>
      <c r="G72" s="46">
        <f>_xlfn.RANK.EQ(F72,$F$12:$F$97,0)</f>
        <v>16</v>
      </c>
      <c r="H72" s="47">
        <f>E72/F72</f>
        <v>0.37142857142857144</v>
      </c>
      <c r="I72" s="2">
        <f>_xlfn.RANK.EQ(H72,$H$12:$H$97,0)</f>
        <v>32</v>
      </c>
    </row>
    <row r="73" spans="1:9" x14ac:dyDescent="0.15">
      <c r="A73" s="1" t="s">
        <v>147</v>
      </c>
      <c r="B73" s="8" t="s">
        <v>313</v>
      </c>
      <c r="C73" s="1" t="s">
        <v>148</v>
      </c>
      <c r="D73" s="2">
        <v>34</v>
      </c>
      <c r="E73" s="2">
        <v>20</v>
      </c>
      <c r="F73" s="45">
        <f>SUM(D73:E73)</f>
        <v>54</v>
      </c>
      <c r="G73" s="46">
        <f>_xlfn.RANK.EQ(F73,$F$12:$F$97,0)</f>
        <v>37</v>
      </c>
      <c r="H73" s="47">
        <f>E73/F73</f>
        <v>0.37037037037037035</v>
      </c>
      <c r="I73" s="2">
        <f>_xlfn.RANK.EQ(H73,$H$12:$H$97,0)</f>
        <v>33</v>
      </c>
    </row>
    <row r="74" spans="1:9" x14ac:dyDescent="0.15">
      <c r="A74" s="77" t="s">
        <v>149</v>
      </c>
      <c r="B74" s="77" t="s">
        <v>315</v>
      </c>
      <c r="C74" s="77" t="s">
        <v>150</v>
      </c>
      <c r="D74" s="48"/>
      <c r="E74" s="48"/>
      <c r="F74" s="49"/>
      <c r="G74" s="50"/>
      <c r="H74" s="51"/>
      <c r="I74" s="48"/>
    </row>
    <row r="75" spans="1:9" x14ac:dyDescent="0.15">
      <c r="A75" s="77" t="s">
        <v>151</v>
      </c>
      <c r="B75" s="77" t="s">
        <v>314</v>
      </c>
      <c r="C75" s="77" t="s">
        <v>152</v>
      </c>
      <c r="D75" s="48"/>
      <c r="E75" s="48"/>
      <c r="F75" s="49"/>
      <c r="G75" s="50"/>
      <c r="H75" s="51"/>
      <c r="I75" s="48"/>
    </row>
    <row r="76" spans="1:9" x14ac:dyDescent="0.15">
      <c r="A76" s="1" t="s">
        <v>153</v>
      </c>
      <c r="B76" s="8" t="s">
        <v>315</v>
      </c>
      <c r="C76" s="1" t="s">
        <v>154</v>
      </c>
      <c r="D76" s="2">
        <v>27</v>
      </c>
      <c r="E76" s="2">
        <v>19</v>
      </c>
      <c r="F76" s="45">
        <f>SUM(D76:E76)</f>
        <v>46</v>
      </c>
      <c r="G76" s="46">
        <f>_xlfn.RANK.EQ(F76,$F$12:$F$97,0)</f>
        <v>38</v>
      </c>
      <c r="H76" s="47">
        <f>E76/F76</f>
        <v>0.41304347826086957</v>
      </c>
      <c r="I76" s="2">
        <f>_xlfn.RANK.EQ(H76,$H$12:$H$97,0)</f>
        <v>22</v>
      </c>
    </row>
    <row r="77" spans="1:9" x14ac:dyDescent="0.15">
      <c r="A77" s="77" t="s">
        <v>155</v>
      </c>
      <c r="B77" s="77" t="s">
        <v>39</v>
      </c>
      <c r="C77" s="77" t="s">
        <v>156</v>
      </c>
      <c r="D77" s="48"/>
      <c r="E77" s="48"/>
      <c r="F77" s="49"/>
      <c r="G77" s="50"/>
      <c r="H77" s="51"/>
      <c r="I77" s="48"/>
    </row>
    <row r="78" spans="1:9" x14ac:dyDescent="0.15">
      <c r="A78" s="1" t="s">
        <v>157</v>
      </c>
      <c r="B78" s="8" t="s">
        <v>39</v>
      </c>
      <c r="C78" s="1" t="s">
        <v>158</v>
      </c>
      <c r="D78" s="2">
        <v>14</v>
      </c>
      <c r="E78" s="2">
        <v>9</v>
      </c>
      <c r="F78" s="45">
        <f>SUM(D78:E78)</f>
        <v>23</v>
      </c>
      <c r="G78" s="46">
        <f>_xlfn.RANK.EQ(F78,$F$12:$F$97,0)</f>
        <v>50</v>
      </c>
      <c r="H78" s="47">
        <f>E78/F78</f>
        <v>0.39130434782608697</v>
      </c>
      <c r="I78" s="2">
        <f>_xlfn.RANK.EQ(H78,$H$12:$H$97,0)</f>
        <v>27</v>
      </c>
    </row>
    <row r="79" spans="1:9" x14ac:dyDescent="0.15">
      <c r="A79" s="1" t="s">
        <v>159</v>
      </c>
      <c r="B79" s="8" t="s">
        <v>309</v>
      </c>
      <c r="C79" s="1" t="s">
        <v>160</v>
      </c>
      <c r="D79" s="2">
        <v>125</v>
      </c>
      <c r="E79" s="2">
        <v>41</v>
      </c>
      <c r="F79" s="45">
        <f>SUM(D79:E79)</f>
        <v>166</v>
      </c>
      <c r="G79" s="46">
        <f>_xlfn.RANK.EQ(F79,$F$12:$F$97,0)</f>
        <v>14</v>
      </c>
      <c r="H79" s="47">
        <f>E79/F79</f>
        <v>0.24698795180722891</v>
      </c>
      <c r="I79" s="2">
        <f>_xlfn.RANK.EQ(H79,$H$12:$H$97,0)</f>
        <v>55</v>
      </c>
    </row>
    <row r="80" spans="1:9" x14ac:dyDescent="0.15">
      <c r="A80" s="1" t="s">
        <v>161</v>
      </c>
      <c r="B80" s="8" t="s">
        <v>309</v>
      </c>
      <c r="C80" s="1" t="s">
        <v>162</v>
      </c>
      <c r="D80" s="2">
        <v>91</v>
      </c>
      <c r="E80" s="2">
        <v>40</v>
      </c>
      <c r="F80" s="45">
        <f>SUM(D80:E80)</f>
        <v>131</v>
      </c>
      <c r="G80" s="46">
        <f>_xlfn.RANK.EQ(F80,$F$12:$F$97,0)</f>
        <v>17</v>
      </c>
      <c r="H80" s="47">
        <f>E80/F80</f>
        <v>0.30534351145038169</v>
      </c>
      <c r="I80" s="2">
        <f>_xlfn.RANK.EQ(H80,$H$12:$H$97,0)</f>
        <v>47</v>
      </c>
    </row>
    <row r="81" spans="1:9" x14ac:dyDescent="0.15">
      <c r="A81" s="1" t="s">
        <v>163</v>
      </c>
      <c r="B81" s="8" t="s">
        <v>39</v>
      </c>
      <c r="C81" s="1" t="s">
        <v>164</v>
      </c>
      <c r="D81" s="2">
        <v>23</v>
      </c>
      <c r="E81" s="2">
        <v>9</v>
      </c>
      <c r="F81" s="45">
        <f>SUM(D81:E81)</f>
        <v>32</v>
      </c>
      <c r="G81" s="46">
        <f>_xlfn.RANK.EQ(F81,$F$12:$F$97,0)</f>
        <v>42</v>
      </c>
      <c r="H81" s="47">
        <f>E81/F81</f>
        <v>0.28125</v>
      </c>
      <c r="I81" s="2">
        <f>_xlfn.RANK.EQ(H81,$H$12:$H$97,0)</f>
        <v>50</v>
      </c>
    </row>
    <row r="82" spans="1:9" x14ac:dyDescent="0.15">
      <c r="A82" s="77" t="s">
        <v>165</v>
      </c>
      <c r="B82" s="77" t="s">
        <v>39</v>
      </c>
      <c r="C82" s="77" t="s">
        <v>166</v>
      </c>
      <c r="D82" s="48"/>
      <c r="E82" s="48"/>
      <c r="F82" s="49"/>
      <c r="G82" s="50"/>
      <c r="H82" s="51"/>
      <c r="I82" s="48"/>
    </row>
    <row r="83" spans="1:9" x14ac:dyDescent="0.15">
      <c r="A83" s="1" t="s">
        <v>167</v>
      </c>
      <c r="B83" s="8" t="s">
        <v>313</v>
      </c>
      <c r="C83" s="1" t="s">
        <v>168</v>
      </c>
      <c r="D83" s="2">
        <v>106</v>
      </c>
      <c r="E83" s="2">
        <v>60</v>
      </c>
      <c r="F83" s="45">
        <f>SUM(D83:E83)</f>
        <v>166</v>
      </c>
      <c r="G83" s="46">
        <f>_xlfn.RANK.EQ(F83,$F$12:$F$97,0)</f>
        <v>14</v>
      </c>
      <c r="H83" s="47">
        <f>E83/F83</f>
        <v>0.36144578313253012</v>
      </c>
      <c r="I83" s="2">
        <f>_xlfn.RANK.EQ(H83,$H$12:$H$97,0)</f>
        <v>36</v>
      </c>
    </row>
    <row r="84" spans="1:9" x14ac:dyDescent="0.15">
      <c r="A84" s="1" t="s">
        <v>169</v>
      </c>
      <c r="B84" s="8" t="s">
        <v>39</v>
      </c>
      <c r="C84" s="1" t="s">
        <v>170</v>
      </c>
      <c r="D84" s="2">
        <v>40</v>
      </c>
      <c r="E84" s="2">
        <v>28</v>
      </c>
      <c r="F84" s="45">
        <f>SUM(D84:E84)</f>
        <v>68</v>
      </c>
      <c r="G84" s="46">
        <f>_xlfn.RANK.EQ(F84,$F$12:$F$97,0)</f>
        <v>27</v>
      </c>
      <c r="H84" s="47">
        <f>E84/F84</f>
        <v>0.41176470588235292</v>
      </c>
      <c r="I84" s="2">
        <f>_xlfn.RANK.EQ(H84,$H$12:$H$97,0)</f>
        <v>23</v>
      </c>
    </row>
    <row r="85" spans="1:9" x14ac:dyDescent="0.15">
      <c r="A85" s="1" t="s">
        <v>171</v>
      </c>
      <c r="B85" s="8" t="s">
        <v>39</v>
      </c>
      <c r="C85" s="1" t="s">
        <v>172</v>
      </c>
      <c r="D85" s="2">
        <v>48</v>
      </c>
      <c r="E85" s="2">
        <v>32</v>
      </c>
      <c r="F85" s="45">
        <f>SUM(D85:E85)</f>
        <v>80</v>
      </c>
      <c r="G85" s="46">
        <f>_xlfn.RANK.EQ(F85,$F$12:$F$97,0)</f>
        <v>22</v>
      </c>
      <c r="H85" s="47">
        <f>E85/F85</f>
        <v>0.4</v>
      </c>
      <c r="I85" s="2">
        <f>_xlfn.RANK.EQ(H85,$H$12:$H$97,0)</f>
        <v>26</v>
      </c>
    </row>
    <row r="86" spans="1:9" x14ac:dyDescent="0.15">
      <c r="A86" s="15" t="s">
        <v>173</v>
      </c>
      <c r="B86" s="15" t="s">
        <v>39</v>
      </c>
      <c r="C86" s="15" t="s">
        <v>174</v>
      </c>
      <c r="D86" s="52">
        <v>5</v>
      </c>
      <c r="E86" s="52">
        <v>6</v>
      </c>
      <c r="F86" s="53">
        <f>SUM(D86:E86)</f>
        <v>11</v>
      </c>
      <c r="G86" s="54">
        <f>_xlfn.RANK.EQ(F86,$F$12:$F$97,0)</f>
        <v>60</v>
      </c>
      <c r="H86" s="55">
        <f>E86/F86</f>
        <v>0.54545454545454541</v>
      </c>
      <c r="I86" s="52">
        <f>_xlfn.RANK.EQ(H86,$H$12:$H$97,0)</f>
        <v>3</v>
      </c>
    </row>
    <row r="87" spans="1:9" x14ac:dyDescent="0.15">
      <c r="A87" s="77" t="s">
        <v>175</v>
      </c>
      <c r="B87" s="77" t="s">
        <v>310</v>
      </c>
      <c r="C87" s="77" t="s">
        <v>176</v>
      </c>
      <c r="D87" s="48"/>
      <c r="E87" s="48"/>
      <c r="F87" s="49"/>
      <c r="G87" s="50"/>
      <c r="H87" s="51"/>
      <c r="I87" s="48"/>
    </row>
    <row r="88" spans="1:9" x14ac:dyDescent="0.15">
      <c r="A88" s="1" t="s">
        <v>177</v>
      </c>
      <c r="B88" s="8" t="s">
        <v>313</v>
      </c>
      <c r="C88" s="1" t="s">
        <v>178</v>
      </c>
      <c r="D88" s="2">
        <v>29</v>
      </c>
      <c r="E88" s="2">
        <v>27</v>
      </c>
      <c r="F88" s="45">
        <f t="shared" ref="F88:F95" si="4">SUM(D88:E88)</f>
        <v>56</v>
      </c>
      <c r="G88" s="46">
        <f t="shared" ref="G88:G95" si="5">_xlfn.RANK.EQ(F88,$F$12:$F$97,0)</f>
        <v>33</v>
      </c>
      <c r="H88" s="47">
        <f t="shared" ref="H88:H95" si="6">E88/F88</f>
        <v>0.48214285714285715</v>
      </c>
      <c r="I88" s="2">
        <f t="shared" ref="I88:I95" si="7">_xlfn.RANK.EQ(H88,$H$12:$H$97,0)</f>
        <v>9</v>
      </c>
    </row>
    <row r="89" spans="1:9" x14ac:dyDescent="0.15">
      <c r="A89" s="1" t="s">
        <v>179</v>
      </c>
      <c r="B89" s="8" t="s">
        <v>309</v>
      </c>
      <c r="C89" s="1" t="s">
        <v>180</v>
      </c>
      <c r="D89" s="2">
        <v>204</v>
      </c>
      <c r="E89" s="2">
        <v>131</v>
      </c>
      <c r="F89" s="45">
        <f t="shared" si="4"/>
        <v>335</v>
      </c>
      <c r="G89" s="46">
        <f t="shared" si="5"/>
        <v>7</v>
      </c>
      <c r="H89" s="47">
        <f t="shared" si="6"/>
        <v>0.39104477611940297</v>
      </c>
      <c r="I89" s="2">
        <f t="shared" si="7"/>
        <v>28</v>
      </c>
    </row>
    <row r="90" spans="1:9" x14ac:dyDescent="0.15">
      <c r="A90" s="1" t="s">
        <v>181</v>
      </c>
      <c r="B90" s="8" t="s">
        <v>39</v>
      </c>
      <c r="C90" s="1" t="s">
        <v>182</v>
      </c>
      <c r="D90" s="2">
        <v>10</v>
      </c>
      <c r="E90" s="2">
        <v>10</v>
      </c>
      <c r="F90" s="45">
        <f t="shared" si="4"/>
        <v>20</v>
      </c>
      <c r="G90" s="46">
        <f t="shared" si="5"/>
        <v>55</v>
      </c>
      <c r="H90" s="47">
        <f t="shared" si="6"/>
        <v>0.5</v>
      </c>
      <c r="I90" s="2">
        <f t="shared" si="7"/>
        <v>7</v>
      </c>
    </row>
    <row r="91" spans="1:9" x14ac:dyDescent="0.15">
      <c r="A91" s="1" t="s">
        <v>183</v>
      </c>
      <c r="B91" s="8" t="s">
        <v>39</v>
      </c>
      <c r="C91" s="1" t="s">
        <v>184</v>
      </c>
      <c r="D91" s="2">
        <v>13</v>
      </c>
      <c r="E91" s="2">
        <v>12</v>
      </c>
      <c r="F91" s="45">
        <f t="shared" si="4"/>
        <v>25</v>
      </c>
      <c r="G91" s="46">
        <f t="shared" si="5"/>
        <v>46</v>
      </c>
      <c r="H91" s="47">
        <f t="shared" si="6"/>
        <v>0.48</v>
      </c>
      <c r="I91" s="2">
        <f t="shared" si="7"/>
        <v>10</v>
      </c>
    </row>
    <row r="92" spans="1:9" x14ac:dyDescent="0.15">
      <c r="A92" s="1" t="s">
        <v>185</v>
      </c>
      <c r="B92" s="8" t="s">
        <v>39</v>
      </c>
      <c r="C92" s="1" t="s">
        <v>186</v>
      </c>
      <c r="D92" s="2">
        <v>10</v>
      </c>
      <c r="E92" s="2">
        <v>17</v>
      </c>
      <c r="F92" s="45">
        <f t="shared" si="4"/>
        <v>27</v>
      </c>
      <c r="G92" s="46">
        <f t="shared" si="5"/>
        <v>45</v>
      </c>
      <c r="H92" s="47">
        <f t="shared" si="6"/>
        <v>0.62962962962962965</v>
      </c>
      <c r="I92" s="2">
        <f t="shared" si="7"/>
        <v>1</v>
      </c>
    </row>
    <row r="93" spans="1:9" x14ac:dyDescent="0.15">
      <c r="A93" s="1" t="s">
        <v>187</v>
      </c>
      <c r="B93" s="8" t="s">
        <v>39</v>
      </c>
      <c r="C93" s="1" t="s">
        <v>188</v>
      </c>
      <c r="D93" s="2">
        <v>18</v>
      </c>
      <c r="E93" s="2">
        <v>2</v>
      </c>
      <c r="F93" s="45">
        <f t="shared" si="4"/>
        <v>20</v>
      </c>
      <c r="G93" s="46">
        <f t="shared" si="5"/>
        <v>55</v>
      </c>
      <c r="H93" s="47">
        <f t="shared" si="6"/>
        <v>0.1</v>
      </c>
      <c r="I93" s="2">
        <f t="shared" si="7"/>
        <v>59</v>
      </c>
    </row>
    <row r="94" spans="1:9" x14ac:dyDescent="0.15">
      <c r="A94" s="1" t="s">
        <v>189</v>
      </c>
      <c r="B94" s="8" t="s">
        <v>39</v>
      </c>
      <c r="C94" s="1" t="s">
        <v>190</v>
      </c>
      <c r="D94" s="2">
        <v>11</v>
      </c>
      <c r="E94" s="2">
        <v>13</v>
      </c>
      <c r="F94" s="45">
        <f t="shared" si="4"/>
        <v>24</v>
      </c>
      <c r="G94" s="46">
        <f t="shared" si="5"/>
        <v>48</v>
      </c>
      <c r="H94" s="47">
        <f t="shared" si="6"/>
        <v>0.54166666666666663</v>
      </c>
      <c r="I94" s="2">
        <f t="shared" si="7"/>
        <v>4</v>
      </c>
    </row>
    <row r="95" spans="1:9" x14ac:dyDescent="0.15">
      <c r="A95" s="1" t="s">
        <v>191</v>
      </c>
      <c r="B95" s="8" t="s">
        <v>39</v>
      </c>
      <c r="C95" s="1" t="s">
        <v>192</v>
      </c>
      <c r="D95" s="2">
        <v>22</v>
      </c>
      <c r="E95" s="2">
        <v>33</v>
      </c>
      <c r="F95" s="45">
        <f t="shared" si="4"/>
        <v>55</v>
      </c>
      <c r="G95" s="46">
        <f t="shared" si="5"/>
        <v>36</v>
      </c>
      <c r="H95" s="47">
        <f t="shared" si="6"/>
        <v>0.6</v>
      </c>
      <c r="I95" s="2">
        <f t="shared" si="7"/>
        <v>2</v>
      </c>
    </row>
    <row r="96" spans="1:9" x14ac:dyDescent="0.15">
      <c r="A96" s="77" t="s">
        <v>193</v>
      </c>
      <c r="B96" s="77" t="s">
        <v>310</v>
      </c>
      <c r="C96" s="77" t="s">
        <v>194</v>
      </c>
      <c r="D96" s="48"/>
      <c r="E96" s="48"/>
      <c r="F96" s="49"/>
      <c r="G96" s="50"/>
      <c r="H96" s="51"/>
      <c r="I96" s="48"/>
    </row>
    <row r="97" spans="1:9" x14ac:dyDescent="0.15">
      <c r="A97" s="1" t="s">
        <v>195</v>
      </c>
      <c r="B97" s="8" t="s">
        <v>39</v>
      </c>
      <c r="C97" s="1" t="s">
        <v>196</v>
      </c>
      <c r="D97" s="2">
        <v>32</v>
      </c>
      <c r="E97" s="2">
        <v>30</v>
      </c>
      <c r="F97" s="45">
        <f>SUM(D97:E97)</f>
        <v>62</v>
      </c>
      <c r="G97" s="46">
        <f>_xlfn.RANK.EQ(F97,$F$12:$F$97,0)</f>
        <v>28</v>
      </c>
      <c r="H97" s="47">
        <f>E97/F97</f>
        <v>0.4838709677419355</v>
      </c>
      <c r="I97" s="2">
        <f>_xlfn.RANK.EQ(H97,$H$12:$H$97,0)</f>
        <v>8</v>
      </c>
    </row>
    <row r="98" spans="1:9" ht="14.25" thickBot="1" x14ac:dyDescent="0.2">
      <c r="B98" s="26"/>
    </row>
    <row r="99" spans="1:9" ht="14.25" thickBot="1" x14ac:dyDescent="0.2">
      <c r="C99" s="275" t="s">
        <v>517</v>
      </c>
      <c r="D99" s="276">
        <f>SUM(D12:D97)</f>
        <v>5816</v>
      </c>
      <c r="E99" s="276">
        <f t="shared" ref="E99:F99" si="8">SUM(E12:E97)</f>
        <v>3239</v>
      </c>
      <c r="F99" s="277">
        <f t="shared" si="8"/>
        <v>9055</v>
      </c>
    </row>
  </sheetData>
  <autoFilter ref="A11:I97" xr:uid="{00000000-0009-0000-0000-000027000000}">
    <sortState xmlns:xlrd2="http://schemas.microsoft.com/office/spreadsheetml/2017/richdata2" ref="A12:I97">
      <sortCondition ref="A11:A97"/>
    </sortState>
  </autoFilter>
  <mergeCells count="1">
    <mergeCell ref="D10:I10"/>
  </mergeCells>
  <phoneticPr fontId="1"/>
  <hyperlinks>
    <hyperlink ref="K1" location="目次!A1" display="目次に戻る" xr:uid="{AD820C1A-EEF2-44F4-8A0F-9909DA7E8508}"/>
  </hyperlinks>
  <pageMargins left="0.51181102362204722" right="0.51181102362204722" top="0.74803149606299213" bottom="0.74803149606299213" header="0.31496062992125984" footer="0.31496062992125984"/>
  <pageSetup paperSize="9" scale="89" orientation="portrait" r:id="rId1"/>
  <headerFooter>
    <oddFooter xml:space="preserve">&amp;R&amp;6出典：大学改革支援・学位授与機構「大学基本情報」（https://portal.niad.ac.jp/ptrt/table.html）を加工して作成
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59</vt:i4>
      </vt:variant>
    </vt:vector>
  </HeadingPairs>
  <TitlesOfParts>
    <vt:vector size="94" baseType="lpstr">
      <vt:lpstr>目次</vt:lpstr>
      <vt:lpstr>3-1-1.学士課程</vt:lpstr>
      <vt:lpstr>3-1-2.学士課程(平均)</vt:lpstr>
      <vt:lpstr>3-1-3.学士課程(学部別)</vt:lpstr>
      <vt:lpstr>3-2-1.修士課程</vt:lpstr>
      <vt:lpstr>3-2-2.修士課程(平均)</vt:lpstr>
      <vt:lpstr>3-2-3.修士課程（専攻別）</vt:lpstr>
      <vt:lpstr>3-3-1.博士課程</vt:lpstr>
      <vt:lpstr>3-3-2.博士課程(平均)</vt:lpstr>
      <vt:lpstr>3-3-3.博士課程（専攻別）</vt:lpstr>
      <vt:lpstr>3-4-1.専門職学位課程</vt:lpstr>
      <vt:lpstr>3-4-2.専門職学位課程(平均)</vt:lpstr>
      <vt:lpstr>3.グラフデータ</vt:lpstr>
      <vt:lpstr>3.経年データ（学部単位）</vt:lpstr>
      <vt:lpstr>3.経年データ（専攻単位）</vt:lpstr>
      <vt:lpstr>3-1.2019</vt:lpstr>
      <vt:lpstr>3-1.2020</vt:lpstr>
      <vt:lpstr>3-1.2021</vt:lpstr>
      <vt:lpstr>3-1.2022</vt:lpstr>
      <vt:lpstr>3-1.2023</vt:lpstr>
      <vt:lpstr>3-2.2019</vt:lpstr>
      <vt:lpstr>3-2.2020</vt:lpstr>
      <vt:lpstr>3-2.2021</vt:lpstr>
      <vt:lpstr>3-2.2022</vt:lpstr>
      <vt:lpstr>3-2.2023</vt:lpstr>
      <vt:lpstr>3-3.2019</vt:lpstr>
      <vt:lpstr>3-3.2020</vt:lpstr>
      <vt:lpstr>3-3.2021</vt:lpstr>
      <vt:lpstr>3-3.2022</vt:lpstr>
      <vt:lpstr>3-3.2023</vt:lpstr>
      <vt:lpstr>3-4.2019</vt:lpstr>
      <vt:lpstr>3-4.2020</vt:lpstr>
      <vt:lpstr>3-4.2021</vt:lpstr>
      <vt:lpstr>3-4.2022</vt:lpstr>
      <vt:lpstr>3-4.2023</vt:lpstr>
      <vt:lpstr>'3.グラフデータ'!Print_Area</vt:lpstr>
      <vt:lpstr>'3-1.2019'!Print_Area</vt:lpstr>
      <vt:lpstr>'3-1.2020'!Print_Area</vt:lpstr>
      <vt:lpstr>'3-1.2021'!Print_Area</vt:lpstr>
      <vt:lpstr>'3-1.2022'!Print_Area</vt:lpstr>
      <vt:lpstr>'3-1.2023'!Print_Area</vt:lpstr>
      <vt:lpstr>'3-1-1.学士課程'!Print_Area</vt:lpstr>
      <vt:lpstr>'3-1-2.学士課程(平均)'!Print_Area</vt:lpstr>
      <vt:lpstr>'3-1-3.学士課程(学部別)'!Print_Area</vt:lpstr>
      <vt:lpstr>'3-2.2019'!Print_Area</vt:lpstr>
      <vt:lpstr>'3-2.2020'!Print_Area</vt:lpstr>
      <vt:lpstr>'3-2.2021'!Print_Area</vt:lpstr>
      <vt:lpstr>'3-2.2022'!Print_Area</vt:lpstr>
      <vt:lpstr>'3-2.2023'!Print_Area</vt:lpstr>
      <vt:lpstr>'3-2-1.修士課程'!Print_Area</vt:lpstr>
      <vt:lpstr>'3-2-2.修士課程(平均)'!Print_Area</vt:lpstr>
      <vt:lpstr>'3-2-3.修士課程（専攻別）'!Print_Area</vt:lpstr>
      <vt:lpstr>'3-3.2019'!Print_Area</vt:lpstr>
      <vt:lpstr>'3-3.2020'!Print_Area</vt:lpstr>
      <vt:lpstr>'3-3.2021'!Print_Area</vt:lpstr>
      <vt:lpstr>'3-3.2022'!Print_Area</vt:lpstr>
      <vt:lpstr>'3-3.2023'!Print_Area</vt:lpstr>
      <vt:lpstr>'3-3-1.博士課程'!Print_Area</vt:lpstr>
      <vt:lpstr>'3-3-2.博士課程(平均)'!Print_Area</vt:lpstr>
      <vt:lpstr>'3-3-3.博士課程（専攻別）'!Print_Area</vt:lpstr>
      <vt:lpstr>'3-4.2019'!Print_Area</vt:lpstr>
      <vt:lpstr>'3-4.2020'!Print_Area</vt:lpstr>
      <vt:lpstr>'3-4.2021'!Print_Area</vt:lpstr>
      <vt:lpstr>'3-4.2022'!Print_Area</vt:lpstr>
      <vt:lpstr>'3-4.2023'!Print_Area</vt:lpstr>
      <vt:lpstr>'3-4-1.専門職学位課程'!Print_Area</vt:lpstr>
      <vt:lpstr>'3-4-2.専門職学位課程(平均)'!Print_Area</vt:lpstr>
      <vt:lpstr>'3-1.2019'!Print_Titles</vt:lpstr>
      <vt:lpstr>'3-1.2020'!Print_Titles</vt:lpstr>
      <vt:lpstr>'3-1.2021'!Print_Titles</vt:lpstr>
      <vt:lpstr>'3-1.2022'!Print_Titles</vt:lpstr>
      <vt:lpstr>'3-1.2023'!Print_Titles</vt:lpstr>
      <vt:lpstr>'3-1-2.学士課程(平均)'!Print_Titles</vt:lpstr>
      <vt:lpstr>'3-1-3.学士課程(学部別)'!Print_Titles</vt:lpstr>
      <vt:lpstr>'3-2.2019'!Print_Titles</vt:lpstr>
      <vt:lpstr>'3-2.2020'!Print_Titles</vt:lpstr>
      <vt:lpstr>'3-2.2021'!Print_Titles</vt:lpstr>
      <vt:lpstr>'3-2.2022'!Print_Titles</vt:lpstr>
      <vt:lpstr>'3-2.2023'!Print_Titles</vt:lpstr>
      <vt:lpstr>'3-2-2.修士課程(平均)'!Print_Titles</vt:lpstr>
      <vt:lpstr>'3-2-3.修士課程（専攻別）'!Print_Titles</vt:lpstr>
      <vt:lpstr>'3-3.2019'!Print_Titles</vt:lpstr>
      <vt:lpstr>'3-3.2020'!Print_Titles</vt:lpstr>
      <vt:lpstr>'3-3.2021'!Print_Titles</vt:lpstr>
      <vt:lpstr>'3-3.2022'!Print_Titles</vt:lpstr>
      <vt:lpstr>'3-3.2023'!Print_Titles</vt:lpstr>
      <vt:lpstr>'3-3-2.博士課程(平均)'!Print_Titles</vt:lpstr>
      <vt:lpstr>'3-3-3.博士課程（専攻別）'!Print_Titles</vt:lpstr>
      <vt:lpstr>'3-4.2019'!Print_Titles</vt:lpstr>
      <vt:lpstr>'3-4.2020'!Print_Titles</vt:lpstr>
      <vt:lpstr>'3-4.2021'!Print_Titles</vt:lpstr>
      <vt:lpstr>'3-4.2022'!Print_Titles</vt:lpstr>
      <vt:lpstr>'3-4.2023'!Print_Titles</vt:lpstr>
      <vt:lpstr>'3-4-2.専門職学位課程(平均)'!Print_Titles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2023-09-28T07:48:01Z</cp:lastPrinted>
  <dcterms:created xsi:type="dcterms:W3CDTF">2022-12-06T08:39:19Z</dcterms:created>
  <dcterms:modified xsi:type="dcterms:W3CDTF">2024-10-17T01:34:02Z</dcterms:modified>
</cp:coreProperties>
</file>